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gram Files\Pulpit\"/>
    </mc:Choice>
  </mc:AlternateContent>
  <xr:revisionPtr revIDLastSave="0" documentId="13_ncr:1_{09ACFA4C-EDB6-436A-B317-CAEF34727545}" xr6:coauthVersionLast="47" xr6:coauthVersionMax="47" xr10:uidLastSave="{00000000-0000-0000-0000-000000000000}"/>
  <bookViews>
    <workbookView xWindow="-110" yWindow="-110" windowWidth="19420" windowHeight="10420" xr2:uid="{FFEA178B-4EE9-4B10-AA3F-C12A44E73EC6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7" i="1" l="1"/>
  <c r="T87" i="1"/>
  <c r="R55" i="1"/>
  <c r="K89" i="1"/>
  <c r="K88" i="1"/>
  <c r="L89" i="1"/>
  <c r="M88" i="1"/>
  <c r="M87" i="1"/>
  <c r="L87" i="1"/>
  <c r="L88" i="1"/>
  <c r="M89" i="1"/>
  <c r="K87" i="1"/>
  <c r="F89" i="1"/>
  <c r="G89" i="1"/>
  <c r="E89" i="1"/>
  <c r="E88" i="1"/>
  <c r="G87" i="1"/>
  <c r="J87" i="1" s="1"/>
  <c r="F87" i="1"/>
  <c r="I87" i="1" s="1"/>
  <c r="E87" i="1"/>
  <c r="G72" i="1"/>
  <c r="H72" i="1" s="1"/>
  <c r="I72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G64" i="1"/>
  <c r="H64" i="1" s="1"/>
  <c r="G68" i="1"/>
  <c r="H68" i="1" s="1"/>
  <c r="I68" i="1" s="1"/>
  <c r="G67" i="1"/>
  <c r="H67" i="1" s="1"/>
  <c r="I67" i="1" s="1"/>
  <c r="G66" i="1"/>
  <c r="H66" i="1" s="1"/>
  <c r="I66" i="1" s="1"/>
  <c r="G65" i="1"/>
  <c r="H65" i="1" s="1"/>
  <c r="I65" i="1" s="1"/>
  <c r="G55" i="1"/>
  <c r="H55" i="1" s="1"/>
  <c r="I55" i="1" s="1"/>
  <c r="G59" i="1"/>
  <c r="H59" i="1" s="1"/>
  <c r="I59" i="1" s="1"/>
  <c r="M59" i="1" s="1"/>
  <c r="K56" i="1"/>
  <c r="K57" i="1"/>
  <c r="K58" i="1"/>
  <c r="K59" i="1"/>
  <c r="K55" i="1"/>
  <c r="G57" i="1"/>
  <c r="H57" i="1" s="1"/>
  <c r="I57" i="1" s="1"/>
  <c r="G56" i="1"/>
  <c r="H56" i="1" s="1"/>
  <c r="I56" i="1" s="1"/>
  <c r="G58" i="1"/>
  <c r="H58" i="1" s="1"/>
  <c r="I58" i="1" s="1"/>
  <c r="M58" i="1" s="1"/>
  <c r="F23" i="1"/>
  <c r="E23" i="1"/>
  <c r="W87" i="1" l="1"/>
  <c r="AC87" i="1" s="1"/>
  <c r="V87" i="1"/>
  <c r="AB87" i="1" s="1"/>
  <c r="Y87" i="1"/>
  <c r="AE87" i="1" s="1"/>
  <c r="X87" i="1"/>
  <c r="AD87" i="1" s="1"/>
  <c r="H87" i="1"/>
  <c r="L55" i="1"/>
  <c r="M57" i="1"/>
  <c r="M56" i="1"/>
  <c r="L64" i="1"/>
  <c r="I64" i="1"/>
  <c r="L73" i="1"/>
  <c r="L74" i="1"/>
  <c r="L75" i="1"/>
  <c r="L76" i="1"/>
  <c r="M72" i="1"/>
  <c r="L72" i="1"/>
  <c r="L65" i="1"/>
  <c r="L66" i="1"/>
  <c r="M67" i="1"/>
  <c r="L67" i="1"/>
  <c r="M68" i="1"/>
  <c r="L68" i="1"/>
  <c r="M65" i="1"/>
  <c r="M55" i="1"/>
  <c r="L56" i="1"/>
  <c r="L57" i="1"/>
  <c r="L59" i="1"/>
  <c r="L58" i="1"/>
  <c r="K60" i="1"/>
  <c r="G23" i="1"/>
  <c r="M64" i="1" l="1"/>
  <c r="F88" i="1"/>
  <c r="U87" i="1"/>
  <c r="AA87" i="1" s="1"/>
  <c r="G88" i="1"/>
  <c r="H23" i="1"/>
  <c r="M74" i="1"/>
  <c r="M73" i="1"/>
  <c r="J23" i="1" l="1"/>
  <c r="I23" i="1"/>
  <c r="K23" i="1"/>
  <c r="M60" i="1"/>
  <c r="N55" i="1" s="1"/>
  <c r="L23" i="1"/>
  <c r="N23" i="1" s="1"/>
  <c r="P23" i="1" s="1"/>
  <c r="F24" i="1" s="1"/>
  <c r="P58" i="1" l="1"/>
  <c r="P59" i="1"/>
  <c r="H88" i="1"/>
  <c r="J88" i="1"/>
  <c r="I88" i="1"/>
  <c r="Q23" i="1"/>
  <c r="R23" i="1" s="1"/>
  <c r="M23" i="1"/>
  <c r="O23" i="1" s="1"/>
  <c r="E24" i="1" s="1"/>
  <c r="G24" i="1" s="1"/>
  <c r="H24" i="1" s="1"/>
  <c r="J24" i="1" s="1"/>
  <c r="O55" i="1"/>
  <c r="P55" i="1" s="1"/>
  <c r="W88" i="1" l="1"/>
  <c r="AC88" i="1" s="1"/>
  <c r="V88" i="1"/>
  <c r="AB88" i="1" s="1"/>
  <c r="P56" i="1"/>
  <c r="P60" i="1" s="1"/>
  <c r="Q55" i="1" s="1"/>
  <c r="X88" i="1"/>
  <c r="AD88" i="1" s="1"/>
  <c r="Y88" i="1"/>
  <c r="AE88" i="1" s="1"/>
  <c r="U88" i="1"/>
  <c r="AA88" i="1" s="1"/>
  <c r="T88" i="1"/>
  <c r="P57" i="1"/>
  <c r="K24" i="1"/>
  <c r="I24" i="1"/>
  <c r="Z88" i="1" l="1"/>
  <c r="H89" i="1"/>
  <c r="K64" i="1"/>
  <c r="P64" i="1" s="1"/>
  <c r="Q56" i="1"/>
  <c r="K65" i="1" s="1"/>
  <c r="P65" i="1" s="1"/>
  <c r="Q57" i="1"/>
  <c r="K66" i="1" s="1"/>
  <c r="P66" i="1" s="1"/>
  <c r="Q58" i="1"/>
  <c r="K67" i="1" s="1"/>
  <c r="P67" i="1" s="1"/>
  <c r="Q59" i="1"/>
  <c r="K68" i="1" s="1"/>
  <c r="P68" i="1" s="1"/>
  <c r="L24" i="1"/>
  <c r="Q24" i="1" s="1"/>
  <c r="R24" i="1" s="1"/>
  <c r="J89" i="1" l="1"/>
  <c r="I89" i="1"/>
  <c r="T89" i="1"/>
  <c r="Z89" i="1" s="1"/>
  <c r="U89" i="1"/>
  <c r="AA89" i="1" s="1"/>
  <c r="K69" i="1"/>
  <c r="M66" i="1"/>
  <c r="M69" i="1" s="1"/>
  <c r="P69" i="1"/>
  <c r="M24" i="1"/>
  <c r="O24" i="1" s="1"/>
  <c r="E25" i="1" s="1"/>
  <c r="N24" i="1"/>
  <c r="P24" i="1" s="1"/>
  <c r="F25" i="1" s="1"/>
  <c r="V89" i="1" l="1"/>
  <c r="AB89" i="1" s="1"/>
  <c r="W89" i="1"/>
  <c r="AC89" i="1" s="1"/>
  <c r="X89" i="1"/>
  <c r="AD89" i="1" s="1"/>
  <c r="Y89" i="1"/>
  <c r="AE89" i="1" s="1"/>
  <c r="N64" i="1"/>
  <c r="O64" i="1"/>
  <c r="R64" i="1" s="1"/>
  <c r="Q68" i="1"/>
  <c r="K76" i="1" s="1"/>
  <c r="Q67" i="1"/>
  <c r="K75" i="1" s="1"/>
  <c r="Q65" i="1"/>
  <c r="K73" i="1" s="1"/>
  <c r="P73" i="1" s="1"/>
  <c r="Q64" i="1"/>
  <c r="K72" i="1" s="1"/>
  <c r="Q66" i="1"/>
  <c r="K74" i="1" s="1"/>
  <c r="P74" i="1" s="1"/>
  <c r="G25" i="1"/>
  <c r="H25" i="1" s="1"/>
  <c r="J25" i="1" l="1"/>
  <c r="I25" i="1"/>
  <c r="P72" i="1"/>
  <c r="K77" i="1"/>
  <c r="M75" i="1"/>
  <c r="P75" i="1"/>
  <c r="M76" i="1"/>
  <c r="P76" i="1"/>
  <c r="K25" i="1"/>
  <c r="M77" i="1" l="1"/>
  <c r="N72" i="1" s="1"/>
  <c r="O72" i="1" s="1"/>
  <c r="P77" i="1"/>
  <c r="L25" i="1"/>
  <c r="N25" i="1" s="1"/>
  <c r="P25" i="1" s="1"/>
  <c r="F26" i="1" s="1"/>
  <c r="Q73" i="1" l="1"/>
  <c r="Q74" i="1"/>
  <c r="Q75" i="1"/>
  <c r="Q76" i="1"/>
  <c r="Q72" i="1"/>
  <c r="M25" i="1"/>
  <c r="O25" i="1" s="1"/>
  <c r="E26" i="1" s="1"/>
  <c r="Q25" i="1"/>
  <c r="R25" i="1" s="1"/>
  <c r="G26" i="1" l="1"/>
  <c r="H26" i="1" s="1"/>
  <c r="J26" i="1" s="1"/>
  <c r="E11" i="1"/>
  <c r="F11" i="1"/>
  <c r="G11" i="1" l="1"/>
  <c r="H11" i="1" s="1"/>
  <c r="I26" i="1"/>
  <c r="K26" i="1"/>
  <c r="L26" i="1" s="1"/>
  <c r="I11" i="1" l="1"/>
  <c r="J11" i="1" s="1"/>
  <c r="M26" i="1"/>
  <c r="O26" i="1" s="1"/>
  <c r="E30" i="1" s="1"/>
  <c r="Q26" i="1"/>
  <c r="R26" i="1" s="1"/>
  <c r="N26" i="1"/>
  <c r="P26" i="1" s="1"/>
  <c r="F30" i="1" s="1"/>
  <c r="K11" i="1" l="1"/>
  <c r="M11" i="1" s="1"/>
  <c r="F12" i="1" s="1"/>
  <c r="L11" i="1"/>
  <c r="E12" i="1" s="1"/>
  <c r="G30" i="1"/>
  <c r="H30" i="1" s="1"/>
  <c r="J30" i="1" s="1"/>
  <c r="G12" i="1" l="1"/>
  <c r="I30" i="1"/>
  <c r="K30" i="1"/>
  <c r="L30" i="1" s="1"/>
  <c r="Q30" i="1" s="1"/>
  <c r="R30" i="1" s="1"/>
  <c r="H12" i="1" l="1"/>
  <c r="I12" i="1" s="1"/>
  <c r="J12" i="1" s="1"/>
  <c r="N30" i="1"/>
  <c r="P30" i="1" s="1"/>
  <c r="F31" i="1" s="1"/>
  <c r="M30" i="1"/>
  <c r="O30" i="1" s="1"/>
  <c r="E31" i="1" s="1"/>
  <c r="K12" i="1" l="1"/>
  <c r="M12" i="1" s="1"/>
  <c r="F13" i="1" s="1"/>
  <c r="L12" i="1"/>
  <c r="E13" i="1" s="1"/>
  <c r="G31" i="1"/>
  <c r="H31" i="1" s="1"/>
  <c r="J31" i="1" s="1"/>
  <c r="G13" i="1" l="1"/>
  <c r="H13" i="1" s="1"/>
  <c r="I13" i="1" s="1"/>
  <c r="J13" i="1" s="1"/>
  <c r="K13" i="1" s="1"/>
  <c r="M13" i="1" s="1"/>
  <c r="F14" i="1" s="1"/>
  <c r="K31" i="1"/>
  <c r="I31" i="1"/>
  <c r="L13" i="1" l="1"/>
  <c r="E14" i="1" s="1"/>
  <c r="L31" i="1"/>
  <c r="Q31" i="1" s="1"/>
  <c r="R31" i="1" s="1"/>
  <c r="G14" i="1" l="1"/>
  <c r="H14" i="1" s="1"/>
  <c r="I14" i="1" s="1"/>
  <c r="J14" i="1" s="1"/>
  <c r="K14" i="1" s="1"/>
  <c r="M14" i="1" s="1"/>
  <c r="F15" i="1" s="1"/>
  <c r="N31" i="1"/>
  <c r="P31" i="1" s="1"/>
  <c r="F32" i="1" s="1"/>
  <c r="M31" i="1"/>
  <c r="O31" i="1" s="1"/>
  <c r="E32" i="1" s="1"/>
  <c r="L14" i="1" l="1"/>
  <c r="E15" i="1" s="1"/>
  <c r="G15" i="1" s="1"/>
  <c r="G32" i="1"/>
  <c r="H32" i="1" s="1"/>
  <c r="J32" i="1" s="1"/>
  <c r="H15" i="1" l="1"/>
  <c r="I15" i="1" s="1"/>
  <c r="J15" i="1" s="1"/>
  <c r="K32" i="1"/>
  <c r="I32" i="1"/>
  <c r="K15" i="1" l="1"/>
  <c r="M15" i="1" s="1"/>
  <c r="L15" i="1"/>
  <c r="L32" i="1"/>
  <c r="Q32" i="1" s="1"/>
  <c r="R32" i="1" s="1"/>
  <c r="M32" i="1" l="1"/>
  <c r="O32" i="1" s="1"/>
  <c r="E33" i="1" s="1"/>
  <c r="N32" i="1"/>
  <c r="P32" i="1" s="1"/>
  <c r="F33" i="1" s="1"/>
  <c r="G33" i="1" l="1"/>
  <c r="H33" i="1" s="1"/>
  <c r="J33" i="1" s="1"/>
  <c r="K33" i="1" l="1"/>
  <c r="I33" i="1"/>
  <c r="L33" i="1" l="1"/>
  <c r="Q33" i="1" s="1"/>
  <c r="R33" i="1" s="1"/>
  <c r="M33" i="1" l="1"/>
  <c r="O33" i="1" s="1"/>
  <c r="E37" i="1" s="1"/>
  <c r="N33" i="1"/>
  <c r="P33" i="1" s="1"/>
  <c r="F37" i="1" s="1"/>
  <c r="G37" i="1" l="1"/>
  <c r="H37" i="1" l="1"/>
  <c r="J37" i="1" s="1"/>
  <c r="I37" i="1" l="1"/>
  <c r="K37" i="1"/>
  <c r="L37" i="1" s="1"/>
  <c r="Q37" i="1" s="1"/>
  <c r="R37" i="1" s="1"/>
  <c r="N37" i="1" l="1"/>
  <c r="P37" i="1" s="1"/>
  <c r="F38" i="1" s="1"/>
  <c r="M37" i="1"/>
  <c r="O37" i="1" s="1"/>
  <c r="E38" i="1" s="1"/>
  <c r="G38" i="1" l="1"/>
  <c r="H38" i="1" s="1"/>
  <c r="J38" i="1" s="1"/>
  <c r="K38" i="1" l="1"/>
  <c r="L38" i="1" s="1"/>
  <c r="M38" i="1" s="1"/>
  <c r="O38" i="1" s="1"/>
  <c r="E39" i="1" s="1"/>
  <c r="I38" i="1"/>
  <c r="Q38" i="1" l="1"/>
  <c r="R38" i="1" s="1"/>
  <c r="N38" i="1"/>
  <c r="P38" i="1" s="1"/>
  <c r="F39" i="1" s="1"/>
  <c r="G39" i="1" l="1"/>
  <c r="H39" i="1" s="1"/>
  <c r="J39" i="1" l="1"/>
  <c r="I39" i="1"/>
  <c r="K39" i="1"/>
  <c r="L39" i="1"/>
  <c r="Q39" i="1" l="1"/>
  <c r="R39" i="1" s="1"/>
  <c r="M39" i="1"/>
  <c r="O39" i="1" s="1"/>
  <c r="E40" i="1" s="1"/>
  <c r="N39" i="1"/>
  <c r="P39" i="1" s="1"/>
  <c r="F40" i="1" s="1"/>
  <c r="G40" i="1" l="1"/>
  <c r="H40" i="1" s="1"/>
  <c r="J40" i="1" s="1"/>
  <c r="I40" i="1" l="1"/>
  <c r="K40" i="1"/>
  <c r="L40" i="1" l="1"/>
  <c r="Q40" i="1" s="1"/>
  <c r="R40" i="1" s="1"/>
  <c r="N40" i="1" l="1"/>
  <c r="P40" i="1" s="1"/>
  <c r="M40" i="1"/>
  <c r="O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tc={7C07BC0B-6599-4B78-B853-E67373422D1C}</author>
  </authors>
  <commentList>
    <comment ref="K86" authorId="0" shapeId="0" xr:uid="{7C07BC0B-6599-4B78-B853-E67373422D1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Pytanie, tutaj powinien być wyliczany błąd dla każdej iteracji.  jak powinniśmy go wyliczać?
 ∂  funkcj f(x)   czy może inaczej?</t>
      </text>
    </comment>
  </commentList>
</comments>
</file>

<file path=xl/sharedStrings.xml><?xml version="1.0" encoding="utf-8"?>
<sst xmlns="http://schemas.openxmlformats.org/spreadsheetml/2006/main" count="179" uniqueCount="85">
  <si>
    <t xml:space="preserve">Funkcja progowa </t>
  </si>
  <si>
    <t xml:space="preserve">w1= </t>
  </si>
  <si>
    <t>alfa =</t>
  </si>
  <si>
    <t xml:space="preserve"> epoka 1 </t>
  </si>
  <si>
    <t>w2 =</t>
  </si>
  <si>
    <t xml:space="preserve">prog = </t>
  </si>
  <si>
    <t>∂ wyjścia(y) =</t>
  </si>
  <si>
    <t>x1</t>
  </si>
  <si>
    <t>x2</t>
  </si>
  <si>
    <t>y</t>
  </si>
  <si>
    <t>w1</t>
  </si>
  <si>
    <t>w2</t>
  </si>
  <si>
    <t>x</t>
  </si>
  <si>
    <t>f(x)</t>
  </si>
  <si>
    <t>e(p)=y-y_pred</t>
  </si>
  <si>
    <t>delta w1</t>
  </si>
  <si>
    <t>delta w2</t>
  </si>
  <si>
    <t xml:space="preserve">update w1 </t>
  </si>
  <si>
    <t>update w2</t>
  </si>
  <si>
    <t xml:space="preserve"> ∂  f(x) =</t>
  </si>
  <si>
    <t xml:space="preserve">wsteczna propagacja błędu </t>
  </si>
  <si>
    <t>f(x )  =</t>
  </si>
  <si>
    <t>błąd całkowity=</t>
  </si>
  <si>
    <t>w1,w2,bias=</t>
  </si>
  <si>
    <t>X0R</t>
  </si>
  <si>
    <t xml:space="preserve">bias = </t>
  </si>
  <si>
    <t xml:space="preserve"> ∂  wyjścia =</t>
  </si>
  <si>
    <t>błąd całkowity</t>
  </si>
  <si>
    <t>∂ wyjścia(y)</t>
  </si>
  <si>
    <t>∂  funkcj (fx)</t>
  </si>
  <si>
    <t>∂    dla x</t>
  </si>
  <si>
    <t xml:space="preserve"> ∂  dla w1</t>
  </si>
  <si>
    <t>∂   dla w2</t>
  </si>
  <si>
    <t xml:space="preserve">update w2 </t>
  </si>
  <si>
    <t>∂   bias</t>
  </si>
  <si>
    <t xml:space="preserve">update bias </t>
  </si>
  <si>
    <t xml:space="preserve"> epoka 2 </t>
  </si>
  <si>
    <t>∂ wejścia(y)</t>
  </si>
  <si>
    <t xml:space="preserve"> epoka 3 </t>
  </si>
  <si>
    <t>PREDYKCJA</t>
  </si>
  <si>
    <t>Ada boost</t>
  </si>
  <si>
    <t xml:space="preserve">alfa= </t>
  </si>
  <si>
    <t>e^a1</t>
  </si>
  <si>
    <t>waga* e^a1/normalizacja</t>
  </si>
  <si>
    <t>predykcja</t>
  </si>
  <si>
    <t>T=1</t>
  </si>
  <si>
    <t>X1</t>
  </si>
  <si>
    <t>pred</t>
  </si>
  <si>
    <t>wagi probek</t>
  </si>
  <si>
    <t>error 1</t>
  </si>
  <si>
    <t>a1 =alpha</t>
  </si>
  <si>
    <t>aktualizacja</t>
  </si>
  <si>
    <t>normalizacaj</t>
  </si>
  <si>
    <t>h1</t>
  </si>
  <si>
    <t>sumowanie:</t>
  </si>
  <si>
    <t>T=2</t>
  </si>
  <si>
    <t>h2</t>
  </si>
  <si>
    <t>T=3</t>
  </si>
  <si>
    <t>h3</t>
  </si>
  <si>
    <t>One Hot Encoder</t>
  </si>
  <si>
    <t>One Hot</t>
  </si>
  <si>
    <t>one Hot y</t>
  </si>
  <si>
    <t>1.0.0</t>
  </si>
  <si>
    <t>0.1.0</t>
  </si>
  <si>
    <t>0.0.1</t>
  </si>
  <si>
    <t>bias=</t>
  </si>
  <si>
    <t>a =</t>
  </si>
  <si>
    <t>n1</t>
  </si>
  <si>
    <t>n2</t>
  </si>
  <si>
    <t>n3</t>
  </si>
  <si>
    <t>dla uproszczenie wszystkie neurony mają taki sam bias i wagi</t>
  </si>
  <si>
    <t>Aktywacja:</t>
  </si>
  <si>
    <t xml:space="preserve">soft max </t>
  </si>
  <si>
    <t>gradient dla funkcji</t>
  </si>
  <si>
    <t>w11</t>
  </si>
  <si>
    <t>w12</t>
  </si>
  <si>
    <t>w21</t>
  </si>
  <si>
    <t>w22</t>
  </si>
  <si>
    <t>w31</t>
  </si>
  <si>
    <t>w32</t>
  </si>
  <si>
    <t>n1 y</t>
  </si>
  <si>
    <t>n2 y</t>
  </si>
  <si>
    <t>n3 y</t>
  </si>
  <si>
    <t>aktywacje  (soft max) prawdopodobienstwa</t>
  </si>
  <si>
    <t xml:space="preserve">dekodowanie wartości y na one hot enocder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</si>
</sst>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00"/>
  </numFmts>
  <fonts count="18" x14ac:knownFonts="1">
    <font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sz val="11"/>
      <color theme="9" tint="0.39997558519241921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11"/>
      <color theme="9" tint="0.59999389629810485"/>
      <name val="Aptos Narrow"/>
      <family val="2"/>
      <charset val="238"/>
      <scheme val="minor"/>
    </font>
    <font>
      <sz val="11"/>
      <color theme="9" tint="0.79998168889431442"/>
      <name val="Aptos Narrow"/>
      <family val="2"/>
      <charset val="238"/>
      <scheme val="minor"/>
    </font>
    <font>
      <sz val="11"/>
      <color theme="1" tint="0.1499984740745262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color theme="3" tint="9.9978637043366805E-2"/>
      <name val="Aptos Narrow"/>
      <family val="2"/>
      <charset val="238"/>
      <scheme val="minor"/>
    </font>
    <font>
      <sz val="11"/>
      <color theme="3" tint="0.249977111117893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7" tint="-0.499984740745262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D54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2" fontId="0" fillId="3" borderId="0" xfId="0" applyNumberFormat="1" applyFill="1"/>
    <xf numFmtId="0" fontId="0" fillId="5" borderId="0" xfId="0" applyFill="1"/>
    <xf numFmtId="2" fontId="5" fillId="4" borderId="0" xfId="0" applyNumberFormat="1" applyFont="1" applyFill="1"/>
    <xf numFmtId="0" fontId="5" fillId="4" borderId="0" xfId="0" applyFont="1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2" fontId="0" fillId="8" borderId="0" xfId="0" applyNumberFormat="1" applyFill="1"/>
    <xf numFmtId="0" fontId="0" fillId="8" borderId="0" xfId="0" applyFill="1"/>
    <xf numFmtId="164" fontId="5" fillId="4" borderId="0" xfId="0" applyNumberFormat="1" applyFont="1" applyFill="1"/>
    <xf numFmtId="0" fontId="0" fillId="0" borderId="1" xfId="0" applyBorder="1"/>
    <xf numFmtId="2" fontId="4" fillId="0" borderId="0" xfId="0" applyNumberFormat="1" applyFont="1"/>
    <xf numFmtId="2" fontId="6" fillId="6" borderId="0" xfId="0" applyNumberFormat="1" applyFont="1" applyFill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0" fillId="10" borderId="0" xfId="0" applyFont="1" applyFill="1"/>
    <xf numFmtId="0" fontId="0" fillId="11" borderId="0" xfId="0" applyFill="1"/>
    <xf numFmtId="166" fontId="0" fillId="11" borderId="0" xfId="0" applyNumberFormat="1" applyFill="1"/>
    <xf numFmtId="166" fontId="0" fillId="13" borderId="0" xfId="0" applyNumberFormat="1" applyFill="1"/>
    <xf numFmtId="0" fontId="8" fillId="9" borderId="0" xfId="0" applyFont="1" applyFill="1"/>
    <xf numFmtId="0" fontId="7" fillId="14" borderId="0" xfId="0" applyFont="1" applyFill="1"/>
    <xf numFmtId="0" fontId="9" fillId="14" borderId="0" xfId="0" applyFont="1" applyFill="1"/>
    <xf numFmtId="0" fontId="7" fillId="0" borderId="0" xfId="0" applyFont="1"/>
    <xf numFmtId="166" fontId="7" fillId="14" borderId="0" xfId="0" applyNumberFormat="1" applyFont="1" applyFill="1"/>
    <xf numFmtId="0" fontId="9" fillId="0" borderId="0" xfId="0" applyFont="1"/>
    <xf numFmtId="165" fontId="7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1" fillId="0" borderId="0" xfId="0" applyFont="1"/>
    <xf numFmtId="0" fontId="15" fillId="0" borderId="0" xfId="0" applyFont="1"/>
    <xf numFmtId="0" fontId="14" fillId="0" borderId="0" xfId="0" applyFont="1"/>
    <xf numFmtId="0" fontId="0" fillId="4" borderId="0" xfId="0" applyFill="1"/>
    <xf numFmtId="0" fontId="0" fillId="9" borderId="0" xfId="0" applyFill="1"/>
    <xf numFmtId="0" fontId="0" fillId="12" borderId="0" xfId="0" applyFill="1"/>
    <xf numFmtId="0" fontId="0" fillId="10" borderId="0" xfId="0" applyFill="1"/>
    <xf numFmtId="2" fontId="0" fillId="2" borderId="0" xfId="0" applyNumberFormat="1" applyFill="1"/>
    <xf numFmtId="2" fontId="0" fillId="16" borderId="0" xfId="0" applyNumberFormat="1" applyFill="1"/>
    <xf numFmtId="0" fontId="0" fillId="0" borderId="6" xfId="0" applyBorder="1"/>
    <xf numFmtId="0" fontId="0" fillId="3" borderId="0" xfId="0" applyFill="1"/>
    <xf numFmtId="0" fontId="0" fillId="6" borderId="0" xfId="0" applyFill="1"/>
    <xf numFmtId="0" fontId="16" fillId="3" borderId="0" xfId="0" applyFont="1" applyFill="1"/>
    <xf numFmtId="2" fontId="0" fillId="12" borderId="0" xfId="0" applyNumberFormat="1" applyFill="1"/>
    <xf numFmtId="0" fontId="0" fillId="15" borderId="0" xfId="0" applyFill="1"/>
    <xf numFmtId="0" fontId="11" fillId="9" borderId="0" xfId="0" applyFont="1" applyFill="1"/>
    <xf numFmtId="0" fontId="0" fillId="9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D54A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12700</xdr:rowOff>
    </xdr:from>
    <xdr:to>
      <xdr:col>9</xdr:col>
      <xdr:colOff>564499</xdr:colOff>
      <xdr:row>6</xdr:row>
      <xdr:rowOff>44723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2F0BA22-11FA-4D80-A4EF-DE154D6A71F2}"/>
            </a:ext>
            <a:ext uri="{147F2762-F138-4A5C-976F-8EAC2B608ADB}">
              <a16:predDERef xmlns:a16="http://schemas.microsoft.com/office/drawing/2014/main" pred="{51D21877-7379-C1EF-4FAA-CF74DEE6C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2700"/>
          <a:ext cx="3606800" cy="1136923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16</xdr:row>
      <xdr:rowOff>57150</xdr:rowOff>
    </xdr:from>
    <xdr:to>
      <xdr:col>9</xdr:col>
      <xdr:colOff>120650</xdr:colOff>
      <xdr:row>18</xdr:row>
      <xdr:rowOff>106144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723DEC4F-AA5C-42EB-8398-F0BF580029CA}"/>
            </a:ext>
            <a:ext uri="{147F2762-F138-4A5C-976F-8EAC2B608ADB}">
              <a16:predDERef xmlns:a16="http://schemas.microsoft.com/office/drawing/2014/main" pred="{4A55AA2A-9645-2AAD-11FA-38305461E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0" y="3022600"/>
          <a:ext cx="438150" cy="465540"/>
        </a:xfrm>
        <a:prstGeom prst="rect">
          <a:avLst/>
        </a:prstGeom>
      </xdr:spPr>
    </xdr:pic>
    <xdr:clientData/>
  </xdr:twoCellAnchor>
  <xdr:twoCellAnchor editAs="oneCell">
    <xdr:from>
      <xdr:col>11</xdr:col>
      <xdr:colOff>425450</xdr:colOff>
      <xdr:row>16</xdr:row>
      <xdr:rowOff>82550</xdr:rowOff>
    </xdr:from>
    <xdr:to>
      <xdr:col>13</xdr:col>
      <xdr:colOff>507440</xdr:colOff>
      <xdr:row>18</xdr:row>
      <xdr:rowOff>44949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309F4E95-0275-4C72-AC95-13A84D865A34}"/>
            </a:ext>
            <a:ext uri="{147F2762-F138-4A5C-976F-8EAC2B608ADB}">
              <a16:predDERef xmlns:a16="http://schemas.microsoft.com/office/drawing/2014/main" pred="{9C130701-F56E-8D9F-9B6D-A777000EA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9150" y="3048000"/>
          <a:ext cx="1367865" cy="378945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14</xdr:row>
      <xdr:rowOff>19050</xdr:rowOff>
    </xdr:from>
    <xdr:to>
      <xdr:col>17</xdr:col>
      <xdr:colOff>174041</xdr:colOff>
      <xdr:row>16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2FDB7C-470E-9BD0-BDDE-F9B68EE39BA1}"/>
            </a:ext>
            <a:ext uri="{147F2762-F138-4A5C-976F-8EAC2B608ADB}">
              <a16:predDERef xmlns:a16="http://schemas.microsoft.com/office/drawing/2014/main" pred="{309F4E95-0275-4C72-AC95-13A84D86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5975" y="2571750"/>
          <a:ext cx="1314450" cy="44767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14</xdr:row>
      <xdr:rowOff>47625</xdr:rowOff>
    </xdr:from>
    <xdr:to>
      <xdr:col>19</xdr:col>
      <xdr:colOff>22262</xdr:colOff>
      <xdr:row>16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F1B7E5-C624-3856-CF2A-E932DFD05C36}"/>
            </a:ext>
            <a:ext uri="{147F2762-F138-4A5C-976F-8EAC2B608ADB}">
              <a16:predDERef xmlns:a16="http://schemas.microsoft.com/office/drawing/2014/main" pred="{8B2FDB7C-470E-9BD0-BDDE-F9B68EE39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34700" y="2600325"/>
          <a:ext cx="1733550" cy="428625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11</xdr:row>
      <xdr:rowOff>57150</xdr:rowOff>
    </xdr:from>
    <xdr:to>
      <xdr:col>18</xdr:col>
      <xdr:colOff>415524</xdr:colOff>
      <xdr:row>13</xdr:row>
      <xdr:rowOff>38101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02EC2F-A7C0-5110-7DAA-94ECD7723A9A}"/>
            </a:ext>
            <a:ext uri="{147F2762-F138-4A5C-976F-8EAC2B608ADB}">
              <a16:predDERef xmlns:a16="http://schemas.microsoft.com/office/drawing/2014/main" pred="{00F1B7E5-C624-3856-CF2A-E932DFD0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72700" y="2066925"/>
          <a:ext cx="2038350" cy="34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7</xdr:row>
      <xdr:rowOff>28575</xdr:rowOff>
    </xdr:from>
    <xdr:to>
      <xdr:col>19</xdr:col>
      <xdr:colOff>50837</xdr:colOff>
      <xdr:row>10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14B4A9-62BC-49EA-9359-EBC884703382}"/>
            </a:ext>
            <a:ext uri="{147F2762-F138-4A5C-976F-8EAC2B608ADB}">
              <a16:predDERef xmlns:a16="http://schemas.microsoft.com/office/drawing/2014/main" pred="{B102EC2F-A7C0-5110-7DAA-94ECD772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77550" y="1314450"/>
          <a:ext cx="1819275" cy="5334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16</xdr:row>
      <xdr:rowOff>171450</xdr:rowOff>
    </xdr:from>
    <xdr:to>
      <xdr:col>19</xdr:col>
      <xdr:colOff>253454</xdr:colOff>
      <xdr:row>19</xdr:row>
      <xdr:rowOff>132729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79EC2C-FE7F-89CC-B016-FDA1C470B5A2}"/>
            </a:ext>
            <a:ext uri="{147F2762-F138-4A5C-976F-8EAC2B608ADB}">
              <a16:predDERef xmlns:a16="http://schemas.microsoft.com/office/drawing/2014/main" pred="{A614B4A9-62BC-49EA-9359-EBC884703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4575" y="3086100"/>
          <a:ext cx="3067050" cy="5524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238125</xdr:colOff>
      <xdr:row>49</xdr:row>
      <xdr:rowOff>0</xdr:rowOff>
    </xdr:from>
    <xdr:to>
      <xdr:col>20</xdr:col>
      <xdr:colOff>28429</xdr:colOff>
      <xdr:row>51</xdr:row>
      <xdr:rowOff>1058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550FF7-388C-714B-C403-2AA8008B4447}"/>
            </a:ext>
            <a:ext uri="{147F2762-F138-4A5C-976F-8EAC2B608ADB}">
              <a16:predDERef xmlns:a16="http://schemas.microsoft.com/office/drawing/2014/main" pred="{F279EC2C-FE7F-89CC-B016-FDA1C47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58600" y="8934450"/>
          <a:ext cx="1352550" cy="361950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42</xdr:row>
      <xdr:rowOff>9525</xdr:rowOff>
    </xdr:from>
    <xdr:to>
      <xdr:col>12</xdr:col>
      <xdr:colOff>277039</xdr:colOff>
      <xdr:row>52</xdr:row>
      <xdr:rowOff>27954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E424D1E-3448-BAB7-0D6B-D238654F31A1}"/>
            </a:ext>
            <a:ext uri="{147F2762-F138-4A5C-976F-8EAC2B608ADB}">
              <a16:predDERef xmlns:a16="http://schemas.microsoft.com/office/drawing/2014/main" pred="{24550FF7-388C-714B-C403-2AA8008B4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7100" y="7658100"/>
          <a:ext cx="4238625" cy="1895475"/>
        </a:xfrm>
        <a:prstGeom prst="rect">
          <a:avLst/>
        </a:prstGeom>
      </xdr:spPr>
    </xdr:pic>
    <xdr:clientData/>
  </xdr:twoCellAnchor>
  <xdr:twoCellAnchor>
    <xdr:from>
      <xdr:col>20</xdr:col>
      <xdr:colOff>438150</xdr:colOff>
      <xdr:row>47</xdr:row>
      <xdr:rowOff>57150</xdr:rowOff>
    </xdr:from>
    <xdr:to>
      <xdr:col>25</xdr:col>
      <xdr:colOff>581025</xdr:colOff>
      <xdr:row>52</xdr:row>
      <xdr:rowOff>85725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2E64186-F18E-A73A-EA26-19C69B506302}"/>
            </a:ext>
            <a:ext uri="{147F2762-F138-4A5C-976F-8EAC2B608ADB}">
              <a16:predDERef xmlns:a16="http://schemas.microsoft.com/office/drawing/2014/main" pred="{6E424D1E-3448-BAB7-0D6B-D238654F31A1}"/>
            </a:ext>
          </a:extLst>
        </xdr:cNvPr>
        <xdr:cNvSpPr txBox="1"/>
      </xdr:nvSpPr>
      <xdr:spPr>
        <a:xfrm>
          <a:off x="13077825" y="8629650"/>
          <a:ext cx="31908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Predykcja dla 3 słabych klasyfikatorów sieci neuronowej </a:t>
          </a:r>
          <a:r>
            <a:rPr lang="en-US" sz="1200" b="1">
              <a:latin typeface="+mn-lt"/>
              <a:ea typeface="+mn-lt"/>
              <a:cs typeface="+mn-lt"/>
            </a:rPr>
            <a:t>h1,h2,h3</a:t>
          </a:r>
          <a:r>
            <a:rPr lang="en-US" sz="1100">
              <a:latin typeface="+mn-lt"/>
              <a:ea typeface="+mn-lt"/>
              <a:cs typeface="+mn-lt"/>
            </a:rPr>
            <a:t>  błedy mają</a:t>
          </a:r>
          <a:r>
            <a:rPr lang="en-US" sz="1100" b="1">
              <a:latin typeface="+mn-lt"/>
              <a:ea typeface="+mn-lt"/>
              <a:cs typeface="+mn-lt"/>
            </a:rPr>
            <a:t> error &lt;0.5 </a:t>
          </a:r>
          <a:r>
            <a:rPr lang="en-US" sz="1100">
              <a:latin typeface="+mn-lt"/>
              <a:ea typeface="+mn-lt"/>
              <a:cs typeface="+mn-lt"/>
            </a:rPr>
            <a:t>wi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ęc</a:t>
          </a:r>
          <a:r>
            <a:rPr lang="en-US" sz="1100">
              <a:latin typeface="+mn-lt"/>
              <a:ea typeface="+mn-lt"/>
              <a:cs typeface="+mn-lt"/>
            </a:rPr>
            <a:t> nie są losowe można więc użyć wzmocnienia dla tych klasyfikatorów   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wyliczamy je z sumy a danej iteracji x klasyfikacja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20</xdr:col>
      <xdr:colOff>304800</xdr:colOff>
      <xdr:row>52</xdr:row>
      <xdr:rowOff>104775</xdr:rowOff>
    </xdr:from>
    <xdr:to>
      <xdr:col>28</xdr:col>
      <xdr:colOff>0</xdr:colOff>
      <xdr:row>60</xdr:row>
      <xdr:rowOff>104776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734971-AB96-C45F-DE2C-3BF42254DB4C}"/>
            </a:ext>
            <a:ext uri="{147F2762-F138-4A5C-976F-8EAC2B608ADB}">
              <a16:predDERef xmlns:a16="http://schemas.microsoft.com/office/drawing/2014/main" pred="{22E64186-F18E-A73A-EA26-19C69B506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44475" y="9601200"/>
          <a:ext cx="4572000" cy="15525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weł Skrok" id="{50A960B5-C348-44A9-B1E6-DED2624B49DA}" userId="S::w67266@student.wsiz.edu.pl::85f789b3-3060-4970-92c1-356e8f721700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6" dT="2024-12-26T14:45:36.84" personId="{50A960B5-C348-44A9-B1E6-DED2624B49DA}" id="{7C07BC0B-6599-4B78-B853-E67373422D1C}">
    <text>Pytanie, tutaj powinien być wyliczany błąd dla każdej iteracji.  jak powinniśmy go wyliczać?
 ∂  funkcj f(x)   czy może inaczej?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F0EA-3A57-4EAD-9273-64ABA8A4F388}">
  <dimension ref="A1:AF95"/>
  <sheetViews>
    <sheetView tabSelected="1" topLeftCell="C77" zoomScale="80" workbookViewId="0">
      <selection activeCell="O85" sqref="O85"/>
    </sheetView>
  </sheetViews>
  <sheetFormatPr defaultRowHeight="14.5" x14ac:dyDescent="0.35"/>
  <cols>
    <col min="6" max="6" width="5.81640625" customWidth="1"/>
    <col min="7" max="7" width="5.453125" customWidth="1"/>
    <col min="8" max="8" width="5.81640625" customWidth="1"/>
    <col min="9" max="9" width="12.1796875" customWidth="1"/>
    <col min="10" max="10" width="14.54296875" customWidth="1"/>
    <col min="11" max="11" width="11.1796875" customWidth="1"/>
    <col min="12" max="12" width="10.1796875" bestFit="1" customWidth="1"/>
    <col min="14" max="15" width="9.81640625" customWidth="1"/>
    <col min="16" max="16" width="10.7265625" customWidth="1"/>
    <col min="17" max="19" width="13.6328125" bestFit="1" customWidth="1"/>
  </cols>
  <sheetData>
    <row r="1" spans="1:17" x14ac:dyDescent="0.35">
      <c r="N1" s="15"/>
    </row>
    <row r="2" spans="1:17" x14ac:dyDescent="0.35">
      <c r="N2" s="15"/>
    </row>
    <row r="3" spans="1:17" x14ac:dyDescent="0.35">
      <c r="N3" s="15"/>
    </row>
    <row r="4" spans="1:17" x14ac:dyDescent="0.35">
      <c r="N4" s="15"/>
    </row>
    <row r="5" spans="1:17" x14ac:dyDescent="0.35">
      <c r="N5" s="15"/>
    </row>
    <row r="6" spans="1:17" x14ac:dyDescent="0.35">
      <c r="N6" s="15"/>
    </row>
    <row r="7" spans="1:17" ht="18.5" x14ac:dyDescent="0.45">
      <c r="A7" s="56" t="s">
        <v>0</v>
      </c>
      <c r="B7" s="56"/>
      <c r="C7" s="56"/>
      <c r="D7" s="56"/>
      <c r="E7" s="56"/>
      <c r="N7" s="15"/>
    </row>
    <row r="8" spans="1:17" x14ac:dyDescent="0.35">
      <c r="D8" s="4" t="s">
        <v>1</v>
      </c>
      <c r="E8" s="8">
        <v>0.5</v>
      </c>
      <c r="F8" t="s">
        <v>2</v>
      </c>
      <c r="G8" s="2">
        <v>0.5</v>
      </c>
      <c r="N8" s="15"/>
    </row>
    <row r="9" spans="1:17" x14ac:dyDescent="0.35">
      <c r="A9" s="4" t="s">
        <v>3</v>
      </c>
      <c r="D9" s="4" t="s">
        <v>4</v>
      </c>
      <c r="E9" s="8">
        <v>0.3</v>
      </c>
      <c r="F9" t="s">
        <v>5</v>
      </c>
      <c r="G9" s="2">
        <v>0.6</v>
      </c>
      <c r="N9" s="15"/>
      <c r="Q9" t="s">
        <v>6</v>
      </c>
    </row>
    <row r="10" spans="1:17" x14ac:dyDescent="0.35">
      <c r="B10" t="s">
        <v>7</v>
      </c>
      <c r="C10" t="s">
        <v>8</v>
      </c>
      <c r="D10" t="s">
        <v>9</v>
      </c>
      <c r="E10" s="4" t="s">
        <v>10</v>
      </c>
      <c r="F10" s="4" t="s">
        <v>11</v>
      </c>
      <c r="G10" s="1" t="s">
        <v>12</v>
      </c>
      <c r="H10" s="6" t="s">
        <v>13</v>
      </c>
      <c r="I10" s="6" t="s">
        <v>14</v>
      </c>
      <c r="J10" s="4" t="s">
        <v>15</v>
      </c>
      <c r="K10" s="4" t="s">
        <v>16</v>
      </c>
      <c r="L10" s="4" t="s">
        <v>17</v>
      </c>
      <c r="M10" s="4" t="s">
        <v>18</v>
      </c>
      <c r="N10" s="15"/>
    </row>
    <row r="11" spans="1:17" x14ac:dyDescent="0.35">
      <c r="B11" s="2">
        <v>0</v>
      </c>
      <c r="C11" s="2">
        <v>0</v>
      </c>
      <c r="D11" s="5">
        <v>0</v>
      </c>
      <c r="E11" s="7">
        <f>E8</f>
        <v>0.5</v>
      </c>
      <c r="F11" s="7">
        <f>E9</f>
        <v>0.3</v>
      </c>
      <c r="G11" s="16">
        <f>B11*E11+C11*F11-$G$9</f>
        <v>-0.6</v>
      </c>
      <c r="H11" s="17">
        <f>IF(G11&gt;=0,1,0)</f>
        <v>0</v>
      </c>
      <c r="I11" s="17">
        <f>D11-H11</f>
        <v>0</v>
      </c>
      <c r="J11" s="7">
        <f t="shared" ref="J11:K15" si="0">$G$8*I11*E11</f>
        <v>0</v>
      </c>
      <c r="K11" s="7">
        <f t="shared" si="0"/>
        <v>0</v>
      </c>
      <c r="L11" s="7">
        <f t="shared" ref="L11:M15" si="1">E11+J11</f>
        <v>0.5</v>
      </c>
      <c r="M11" s="7">
        <f t="shared" si="1"/>
        <v>0.3</v>
      </c>
      <c r="N11" s="15"/>
    </row>
    <row r="12" spans="1:17" x14ac:dyDescent="0.35">
      <c r="B12" s="2">
        <v>0</v>
      </c>
      <c r="C12" s="2">
        <v>1</v>
      </c>
      <c r="D12" s="5">
        <v>1</v>
      </c>
      <c r="E12" s="7">
        <f t="shared" ref="E12:F15" si="2">L11</f>
        <v>0.5</v>
      </c>
      <c r="F12" s="7">
        <f t="shared" si="2"/>
        <v>0.3</v>
      </c>
      <c r="G12" s="16">
        <f>B12*E12+C12*F12-$G$9</f>
        <v>-0.3</v>
      </c>
      <c r="H12" s="17">
        <f>IF(G12&gt;=0,1,0)</f>
        <v>0</v>
      </c>
      <c r="I12" s="17">
        <f>D12-H12</f>
        <v>1</v>
      </c>
      <c r="J12" s="7">
        <f t="shared" si="0"/>
        <v>0.25</v>
      </c>
      <c r="K12" s="7">
        <f t="shared" si="0"/>
        <v>3.7499999999999999E-2</v>
      </c>
      <c r="L12" s="7">
        <f t="shared" si="1"/>
        <v>0.75</v>
      </c>
      <c r="M12" s="7">
        <f t="shared" si="1"/>
        <v>0.33749999999999997</v>
      </c>
      <c r="N12" s="15"/>
    </row>
    <row r="13" spans="1:17" x14ac:dyDescent="0.35">
      <c r="B13" s="2">
        <v>1</v>
      </c>
      <c r="C13" s="2">
        <v>0</v>
      </c>
      <c r="D13" s="5">
        <v>1</v>
      </c>
      <c r="E13" s="7">
        <f t="shared" si="2"/>
        <v>0.75</v>
      </c>
      <c r="F13" s="7">
        <f t="shared" si="2"/>
        <v>0.33749999999999997</v>
      </c>
      <c r="G13" s="3">
        <f>B13*E13+C13*F13-$G$9</f>
        <v>0.15000000000000002</v>
      </c>
      <c r="H13" s="17">
        <f>IF(G13&gt;=0,1,0)</f>
        <v>1</v>
      </c>
      <c r="I13" s="17">
        <f>D13-H13</f>
        <v>0</v>
      </c>
      <c r="J13" s="7">
        <f t="shared" si="0"/>
        <v>0</v>
      </c>
      <c r="K13" s="7">
        <f t="shared" si="0"/>
        <v>0</v>
      </c>
      <c r="L13" s="7">
        <f t="shared" si="1"/>
        <v>0.75</v>
      </c>
      <c r="M13" s="7">
        <f t="shared" si="1"/>
        <v>0.33749999999999997</v>
      </c>
      <c r="N13" s="15"/>
    </row>
    <row r="14" spans="1:17" x14ac:dyDescent="0.35">
      <c r="B14" s="2">
        <v>1</v>
      </c>
      <c r="C14" s="2">
        <v>1</v>
      </c>
      <c r="D14" s="5">
        <v>0</v>
      </c>
      <c r="E14" s="7">
        <f t="shared" si="2"/>
        <v>0.75</v>
      </c>
      <c r="F14" s="7">
        <f t="shared" si="2"/>
        <v>0.33749999999999997</v>
      </c>
      <c r="G14" s="3">
        <f>B14*E14+C14*F14-$G$9</f>
        <v>0.48749999999999993</v>
      </c>
      <c r="H14" s="17">
        <f>IF(G14&gt;=0,1,0)</f>
        <v>1</v>
      </c>
      <c r="I14" s="17">
        <f>D14-H14</f>
        <v>-1</v>
      </c>
      <c r="J14" s="7">
        <f t="shared" si="0"/>
        <v>-0.375</v>
      </c>
      <c r="K14" s="7">
        <f t="shared" si="0"/>
        <v>-6.3281249999999997E-2</v>
      </c>
      <c r="L14" s="7">
        <f t="shared" si="1"/>
        <v>0.375</v>
      </c>
      <c r="M14" s="7">
        <f t="shared" si="1"/>
        <v>0.27421874999999996</v>
      </c>
      <c r="N14" s="15"/>
    </row>
    <row r="15" spans="1:17" x14ac:dyDescent="0.35">
      <c r="B15" s="2">
        <v>0.4</v>
      </c>
      <c r="C15" s="2">
        <v>0.3</v>
      </c>
      <c r="D15" s="5">
        <v>0</v>
      </c>
      <c r="E15" s="7">
        <f t="shared" si="2"/>
        <v>0.375</v>
      </c>
      <c r="F15" s="7">
        <f t="shared" si="2"/>
        <v>0.27421874999999996</v>
      </c>
      <c r="G15" s="3">
        <f>B15*E15+C15*F15-$G$9</f>
        <v>-0.36773437499999995</v>
      </c>
      <c r="H15" s="17">
        <f>IF(G15&gt;=0,1,0)</f>
        <v>0</v>
      </c>
      <c r="I15" s="17">
        <f>D15-H15</f>
        <v>0</v>
      </c>
      <c r="J15" s="7">
        <f t="shared" si="0"/>
        <v>0</v>
      </c>
      <c r="K15" s="7">
        <f t="shared" si="0"/>
        <v>0</v>
      </c>
      <c r="L15" s="7">
        <f t="shared" si="1"/>
        <v>0.375</v>
      </c>
      <c r="M15" s="7">
        <f t="shared" si="1"/>
        <v>0.27421874999999996</v>
      </c>
      <c r="N15" s="15"/>
    </row>
    <row r="16" spans="1:17" x14ac:dyDescent="0.35">
      <c r="A16" s="18"/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8"/>
      <c r="M16" s="18"/>
      <c r="N16" s="20"/>
      <c r="P16" t="s">
        <v>19</v>
      </c>
    </row>
    <row r="17" spans="1:18" ht="18.5" x14ac:dyDescent="0.45">
      <c r="A17" s="57" t="s">
        <v>20</v>
      </c>
      <c r="B17" s="57"/>
      <c r="C17" s="57"/>
      <c r="D17" s="57"/>
      <c r="E17" s="57"/>
    </row>
    <row r="18" spans="1:18" x14ac:dyDescent="0.35">
      <c r="I18" t="s">
        <v>21</v>
      </c>
      <c r="K18" t="s">
        <v>22</v>
      </c>
    </row>
    <row r="19" spans="1:18" x14ac:dyDescent="0.35">
      <c r="C19" s="4" t="s">
        <v>1</v>
      </c>
      <c r="D19" s="8">
        <v>0.4</v>
      </c>
      <c r="E19" t="s">
        <v>2</v>
      </c>
      <c r="F19" s="2">
        <v>0.3</v>
      </c>
      <c r="P19" t="s">
        <v>23</v>
      </c>
    </row>
    <row r="20" spans="1:18" x14ac:dyDescent="0.35">
      <c r="A20" s="31" t="s">
        <v>24</v>
      </c>
      <c r="C20" s="4" t="s">
        <v>4</v>
      </c>
      <c r="D20" s="8">
        <v>0.5</v>
      </c>
      <c r="E20" t="s">
        <v>25</v>
      </c>
      <c r="F20" s="2">
        <v>0.6</v>
      </c>
      <c r="K20" t="s">
        <v>26</v>
      </c>
    </row>
    <row r="21" spans="1:18" x14ac:dyDescent="0.35">
      <c r="A21" s="4" t="s">
        <v>3</v>
      </c>
    </row>
    <row r="22" spans="1:18" x14ac:dyDescent="0.35">
      <c r="B22" t="s">
        <v>7</v>
      </c>
      <c r="C22" t="s">
        <v>8</v>
      </c>
      <c r="D22" t="s">
        <v>9</v>
      </c>
      <c r="E22" s="4" t="s">
        <v>10</v>
      </c>
      <c r="F22" s="4" t="s">
        <v>11</v>
      </c>
      <c r="G22" s="1" t="s">
        <v>12</v>
      </c>
      <c r="H22" s="6" t="s">
        <v>13</v>
      </c>
      <c r="I22" s="6" t="s">
        <v>27</v>
      </c>
      <c r="J22" s="10" t="s">
        <v>28</v>
      </c>
      <c r="K22" s="11" t="s">
        <v>29</v>
      </c>
      <c r="L22" s="11" t="s">
        <v>30</v>
      </c>
      <c r="M22" s="11" t="s">
        <v>31</v>
      </c>
      <c r="N22" s="11" t="s">
        <v>32</v>
      </c>
      <c r="O22" s="4" t="s">
        <v>17</v>
      </c>
      <c r="P22" s="4" t="s">
        <v>33</v>
      </c>
      <c r="Q22" s="11" t="s">
        <v>34</v>
      </c>
      <c r="R22" s="4" t="s">
        <v>35</v>
      </c>
    </row>
    <row r="23" spans="1:18" x14ac:dyDescent="0.35">
      <c r="B23" s="2">
        <v>0</v>
      </c>
      <c r="C23" s="2">
        <v>0</v>
      </c>
      <c r="D23" s="5">
        <v>0</v>
      </c>
      <c r="E23" s="7">
        <f>D19</f>
        <v>0.4</v>
      </c>
      <c r="F23" s="7">
        <f>D20</f>
        <v>0.5</v>
      </c>
      <c r="G23" s="3">
        <f>B23*E23+C23*F23+$F$20</f>
        <v>0.6</v>
      </c>
      <c r="H23" s="9">
        <f>1/(1+ EXP(-G23))</f>
        <v>0.6456563062257954</v>
      </c>
      <c r="I23" s="9">
        <f>0.5*((D23-H23)^2)</f>
        <v>0.20843603288456905</v>
      </c>
      <c r="J23" s="12">
        <f>-(D23-H23)</f>
        <v>0.6456563062257954</v>
      </c>
      <c r="K23" s="13">
        <f>H23*(1-H23)</f>
        <v>0.22878424045665732</v>
      </c>
      <c r="L23" s="13">
        <f>J23*K23</f>
        <v>0.14771598761591956</v>
      </c>
      <c r="M23" s="13">
        <f>L23*B23</f>
        <v>0</v>
      </c>
      <c r="N23" s="13">
        <f>L23*C23</f>
        <v>0</v>
      </c>
      <c r="O23" s="8">
        <f t="shared" ref="O23:P26" si="3">E23-$F$19*M23</f>
        <v>0.4</v>
      </c>
      <c r="P23" s="8">
        <f t="shared" si="3"/>
        <v>0.5</v>
      </c>
      <c r="Q23" s="2">
        <f>L23*1</f>
        <v>0.14771598761591956</v>
      </c>
      <c r="R23" s="8">
        <f>F20-$F$19*Q23</f>
        <v>0.55568520371522412</v>
      </c>
    </row>
    <row r="24" spans="1:18" x14ac:dyDescent="0.35">
      <c r="B24" s="2">
        <v>0</v>
      </c>
      <c r="C24" s="2">
        <v>1</v>
      </c>
      <c r="D24" s="5">
        <v>1</v>
      </c>
      <c r="E24" s="8">
        <f t="shared" ref="E24:F26" si="4">O23</f>
        <v>0.4</v>
      </c>
      <c r="F24" s="8">
        <f t="shared" si="4"/>
        <v>0.5</v>
      </c>
      <c r="G24" s="3">
        <f>B24*E24+C24*F24+R23</f>
        <v>1.0556852037152242</v>
      </c>
      <c r="H24" s="9">
        <f>1/(1+ EXP(-G24))</f>
        <v>0.74186511905383634</v>
      </c>
      <c r="I24" s="9">
        <f>0.5*((D24-H24)^2)</f>
        <v>3.3316808380545043E-2</v>
      </c>
      <c r="J24" s="12">
        <f t="shared" ref="J24:J26" si="5">-(D24-H24)</f>
        <v>-0.25813488094616366</v>
      </c>
      <c r="K24" s="13">
        <f t="shared" ref="K24:K26" si="6">H24*(1-H24)</f>
        <v>0.19150126418507357</v>
      </c>
      <c r="L24" s="13">
        <f>J24*K24</f>
        <v>-4.9433156031453804E-2</v>
      </c>
      <c r="M24" s="13">
        <f>L24*B24</f>
        <v>0</v>
      </c>
      <c r="N24" s="13">
        <f>L24*C24</f>
        <v>-4.9433156031453804E-2</v>
      </c>
      <c r="O24" s="8">
        <f t="shared" si="3"/>
        <v>0.4</v>
      </c>
      <c r="P24" s="8">
        <f t="shared" si="3"/>
        <v>0.51482994680943617</v>
      </c>
      <c r="Q24" s="2">
        <f t="shared" ref="Q24:Q26" si="7">L24*1</f>
        <v>-4.9433156031453804E-2</v>
      </c>
      <c r="R24" s="8">
        <f>R23-$F$19*Q24</f>
        <v>0.57051515052466029</v>
      </c>
    </row>
    <row r="25" spans="1:18" x14ac:dyDescent="0.35">
      <c r="B25" s="2">
        <v>1</v>
      </c>
      <c r="C25" s="2">
        <v>0</v>
      </c>
      <c r="D25" s="5">
        <v>1</v>
      </c>
      <c r="E25" s="8">
        <f t="shared" si="4"/>
        <v>0.4</v>
      </c>
      <c r="F25" s="8">
        <f t="shared" si="4"/>
        <v>0.51482994680943617</v>
      </c>
      <c r="G25" s="3">
        <f t="shared" ref="G25:G26" si="8">B25*E25+C25*F25+R24</f>
        <v>0.97051515052466031</v>
      </c>
      <c r="H25" s="9">
        <f>1/(1+ EXP(-G25))</f>
        <v>0.72522216630783154</v>
      </c>
      <c r="I25" s="9">
        <f>0.5*((D25-H25)^2)</f>
        <v>3.7751428944280498E-2</v>
      </c>
      <c r="J25" s="12">
        <f t="shared" si="5"/>
        <v>-0.27477783369216846</v>
      </c>
      <c r="K25" s="13">
        <f t="shared" si="6"/>
        <v>0.19927497580360748</v>
      </c>
      <c r="L25" s="13">
        <f>J25*K25</f>
        <v>-5.4756346160374551E-2</v>
      </c>
      <c r="M25" s="13">
        <f>L25*B25</f>
        <v>-5.4756346160374551E-2</v>
      </c>
      <c r="N25" s="13">
        <f>L25*C25</f>
        <v>0</v>
      </c>
      <c r="O25" s="8">
        <f t="shared" si="3"/>
        <v>0.41642690384811237</v>
      </c>
      <c r="P25" s="8">
        <f t="shared" si="3"/>
        <v>0.51482994680943617</v>
      </c>
      <c r="Q25" s="2">
        <f t="shared" si="7"/>
        <v>-5.4756346160374551E-2</v>
      </c>
      <c r="R25" s="8">
        <f t="shared" ref="R25:R26" si="9">R24-$F$19*Q25</f>
        <v>0.58694205437277269</v>
      </c>
    </row>
    <row r="26" spans="1:18" x14ac:dyDescent="0.35">
      <c r="B26" s="2">
        <v>1</v>
      </c>
      <c r="C26" s="2">
        <v>1</v>
      </c>
      <c r="D26" s="5">
        <v>0</v>
      </c>
      <c r="E26" s="8">
        <f t="shared" si="4"/>
        <v>0.41642690384811237</v>
      </c>
      <c r="F26" s="8">
        <f t="shared" si="4"/>
        <v>0.51482994680943617</v>
      </c>
      <c r="G26" s="3">
        <f t="shared" si="8"/>
        <v>1.5181989050303213</v>
      </c>
      <c r="H26" s="9">
        <f>1/(1+ EXP(-G26))</f>
        <v>0.82027310707062728</v>
      </c>
      <c r="I26" s="9">
        <f>0.5*((D26-H26)^2)</f>
        <v>0.33642398509165039</v>
      </c>
      <c r="J26" s="12">
        <f t="shared" si="5"/>
        <v>0.82027310707062728</v>
      </c>
      <c r="K26" s="13">
        <f t="shared" si="6"/>
        <v>0.1474251368873265</v>
      </c>
      <c r="L26" s="13">
        <f>J26*K26</f>
        <v>0.12092887509487986</v>
      </c>
      <c r="M26" s="13">
        <f>L26*B26</f>
        <v>0.12092887509487986</v>
      </c>
      <c r="N26" s="13">
        <f>L26*C26</f>
        <v>0.12092887509487986</v>
      </c>
      <c r="O26" s="8">
        <f t="shared" si="3"/>
        <v>0.38014824131964842</v>
      </c>
      <c r="P26" s="8">
        <f t="shared" si="3"/>
        <v>0.47855128428097221</v>
      </c>
      <c r="Q26" s="2">
        <f t="shared" si="7"/>
        <v>0.12092887509487986</v>
      </c>
      <c r="R26" s="8">
        <f t="shared" si="9"/>
        <v>0.55066339184430868</v>
      </c>
    </row>
    <row r="28" spans="1:18" x14ac:dyDescent="0.35">
      <c r="A28" s="4" t="s">
        <v>36</v>
      </c>
    </row>
    <row r="29" spans="1:18" x14ac:dyDescent="0.35">
      <c r="B29" t="s">
        <v>7</v>
      </c>
      <c r="C29" t="s">
        <v>8</v>
      </c>
      <c r="D29" t="s">
        <v>9</v>
      </c>
      <c r="E29" s="4" t="s">
        <v>10</v>
      </c>
      <c r="F29" s="4" t="s">
        <v>11</v>
      </c>
      <c r="G29" s="1" t="s">
        <v>12</v>
      </c>
      <c r="H29" s="6" t="s">
        <v>13</v>
      </c>
      <c r="I29" s="6" t="s">
        <v>27</v>
      </c>
      <c r="J29" s="10" t="s">
        <v>37</v>
      </c>
      <c r="K29" s="11" t="s">
        <v>29</v>
      </c>
      <c r="L29" s="11" t="s">
        <v>30</v>
      </c>
      <c r="M29" s="11" t="s">
        <v>31</v>
      </c>
      <c r="N29" s="11" t="s">
        <v>32</v>
      </c>
      <c r="O29" s="4" t="s">
        <v>17</v>
      </c>
      <c r="P29" s="4" t="s">
        <v>33</v>
      </c>
      <c r="Q29" s="11" t="s">
        <v>34</v>
      </c>
      <c r="R29" s="4" t="s">
        <v>35</v>
      </c>
    </row>
    <row r="30" spans="1:18" x14ac:dyDescent="0.35">
      <c r="B30" s="2">
        <v>0</v>
      </c>
      <c r="C30" s="2">
        <v>0</v>
      </c>
      <c r="D30" s="5">
        <v>0</v>
      </c>
      <c r="E30" s="7">
        <f>O26</f>
        <v>0.38014824131964842</v>
      </c>
      <c r="F30" s="7">
        <f>P26</f>
        <v>0.47855128428097221</v>
      </c>
      <c r="G30" s="3">
        <f>B30*E30+C30*F30+R26</f>
        <v>0.55066339184430868</v>
      </c>
      <c r="H30" s="9">
        <f>1/(1+ EXP(-G30))</f>
        <v>0.63428948928893403</v>
      </c>
      <c r="I30" s="9">
        <f>0.5*((D30-H30)^2)</f>
        <v>0.20116157811120838</v>
      </c>
      <c r="J30" s="12">
        <f>-(D30-H30)</f>
        <v>0.63428948928893403</v>
      </c>
      <c r="K30" s="13">
        <f>H30*(1-H30)</f>
        <v>0.23196633306651726</v>
      </c>
      <c r="L30" s="13">
        <f>J30*K30</f>
        <v>0.147133806932988</v>
      </c>
      <c r="M30" s="13">
        <f>L30*B30</f>
        <v>0</v>
      </c>
      <c r="N30" s="13">
        <f>L30*C30</f>
        <v>0</v>
      </c>
      <c r="O30" s="8">
        <f t="shared" ref="O30:P33" si="10">E30-$F$19*M30</f>
        <v>0.38014824131964842</v>
      </c>
      <c r="P30" s="8">
        <f t="shared" si="10"/>
        <v>0.47855128428097221</v>
      </c>
      <c r="Q30" s="2">
        <f>L30*1</f>
        <v>0.147133806932988</v>
      </c>
      <c r="R30" s="8">
        <f>R26-$F$19*Q30</f>
        <v>0.50652324976441232</v>
      </c>
    </row>
    <row r="31" spans="1:18" x14ac:dyDescent="0.35">
      <c r="B31" s="2">
        <v>0</v>
      </c>
      <c r="C31" s="2">
        <v>1</v>
      </c>
      <c r="D31" s="5">
        <v>1</v>
      </c>
      <c r="E31" s="8">
        <f>O30</f>
        <v>0.38014824131964842</v>
      </c>
      <c r="F31" s="8">
        <f>P30</f>
        <v>0.47855128428097221</v>
      </c>
      <c r="G31" s="3">
        <f>B31*E31+C31*F31+R30</f>
        <v>0.98507453404538459</v>
      </c>
      <c r="H31" s="9">
        <f>1/(1+ EXP(-G31))</f>
        <v>0.72811395357667896</v>
      </c>
      <c r="I31" s="9">
        <f>0.5*((D31-H31)^2)</f>
        <v>3.6961011119852144E-2</v>
      </c>
      <c r="J31" s="12">
        <f t="shared" ref="J31:J33" si="11">-(D31-H31)</f>
        <v>-0.27188604642332104</v>
      </c>
      <c r="K31" s="13">
        <f t="shared" ref="K31:K33" si="12">H31*(1-H31)</f>
        <v>0.19796402418361675</v>
      </c>
      <c r="L31" s="13">
        <f>J31*K31</f>
        <v>-5.3823655869334269E-2</v>
      </c>
      <c r="M31" s="13">
        <f>L31*B31</f>
        <v>0</v>
      </c>
      <c r="N31" s="13">
        <f>L31*C31</f>
        <v>-5.3823655869334269E-2</v>
      </c>
      <c r="O31" s="8">
        <f t="shared" si="10"/>
        <v>0.38014824131964842</v>
      </c>
      <c r="P31" s="8">
        <f t="shared" si="10"/>
        <v>0.49469838104177249</v>
      </c>
      <c r="Q31" s="2">
        <f t="shared" ref="Q31:Q33" si="13">L31*1</f>
        <v>-5.3823655869334269E-2</v>
      </c>
      <c r="R31" s="8">
        <f>R30-$F$19*Q31</f>
        <v>0.5226703465252126</v>
      </c>
    </row>
    <row r="32" spans="1:18" x14ac:dyDescent="0.35">
      <c r="B32" s="2">
        <v>1</v>
      </c>
      <c r="C32" s="2">
        <v>0</v>
      </c>
      <c r="D32" s="5">
        <v>1</v>
      </c>
      <c r="E32" s="8">
        <f t="shared" ref="E32:E33" si="14">O31</f>
        <v>0.38014824131964842</v>
      </c>
      <c r="F32" s="8">
        <f>P31</f>
        <v>0.49469838104177249</v>
      </c>
      <c r="G32" s="3">
        <f t="shared" ref="G32:G33" si="15">B32*E32+C32*F32+R31</f>
        <v>0.90281858784486102</v>
      </c>
      <c r="H32" s="9">
        <f>1/(1+ EXP(-G32))</f>
        <v>0.71152837872217845</v>
      </c>
      <c r="I32" s="9">
        <f>0.5*((D32-H32)^2)</f>
        <v>4.1607938141327454E-2</v>
      </c>
      <c r="J32" s="12">
        <f t="shared" si="11"/>
        <v>-0.28847162127782155</v>
      </c>
      <c r="K32" s="13">
        <f t="shared" si="12"/>
        <v>0.20525574499516663</v>
      </c>
      <c r="L32" s="13">
        <f>J32*K32</f>
        <v>-5.9210457535342827E-2</v>
      </c>
      <c r="M32" s="13">
        <f>L32*B32</f>
        <v>-5.9210457535342827E-2</v>
      </c>
      <c r="N32" s="13">
        <f>L32*C32</f>
        <v>0</v>
      </c>
      <c r="O32" s="8">
        <f t="shared" si="10"/>
        <v>0.39791137858025127</v>
      </c>
      <c r="P32" s="8">
        <f t="shared" si="10"/>
        <v>0.49469838104177249</v>
      </c>
      <c r="Q32" s="2">
        <f t="shared" si="13"/>
        <v>-5.9210457535342827E-2</v>
      </c>
      <c r="R32" s="8">
        <f t="shared" ref="R32" si="16">R31-$F$19*Q32</f>
        <v>0.54043348378581546</v>
      </c>
    </row>
    <row r="33" spans="1:24" x14ac:dyDescent="0.35">
      <c r="B33" s="2">
        <v>1</v>
      </c>
      <c r="C33" s="2">
        <v>1</v>
      </c>
      <c r="D33" s="5">
        <v>0</v>
      </c>
      <c r="E33" s="8">
        <f t="shared" si="14"/>
        <v>0.39791137858025127</v>
      </c>
      <c r="F33" s="8">
        <f t="shared" ref="F33" si="17">P32</f>
        <v>0.49469838104177249</v>
      </c>
      <c r="G33" s="3">
        <f t="shared" si="15"/>
        <v>1.4330432434078393</v>
      </c>
      <c r="H33" s="9">
        <f>1/(1+ EXP(-G33))</f>
        <v>0.80737504552017569</v>
      </c>
      <c r="I33" s="9">
        <f>0.5*((D33-H33)^2)</f>
        <v>0.32592723206435287</v>
      </c>
      <c r="J33" s="12">
        <f t="shared" si="11"/>
        <v>0.80737504552017569</v>
      </c>
      <c r="K33" s="13">
        <f t="shared" si="12"/>
        <v>0.15552058139146993</v>
      </c>
      <c r="L33" s="13">
        <f>J33*K33</f>
        <v>0.12556343648026222</v>
      </c>
      <c r="M33" s="13">
        <f>L33*B33</f>
        <v>0.12556343648026222</v>
      </c>
      <c r="N33" s="13">
        <f>L33*C33</f>
        <v>0.12556343648026222</v>
      </c>
      <c r="O33" s="8">
        <f t="shared" si="10"/>
        <v>0.36024234763617263</v>
      </c>
      <c r="P33" s="8">
        <f t="shared" si="10"/>
        <v>0.45702935009769385</v>
      </c>
      <c r="Q33" s="2">
        <f t="shared" si="13"/>
        <v>0.12556343648026222</v>
      </c>
      <c r="R33" s="8">
        <f>R32-$F$19*Q33</f>
        <v>0.50276445284173676</v>
      </c>
    </row>
    <row r="36" spans="1:24" x14ac:dyDescent="0.35">
      <c r="A36" s="4" t="s">
        <v>38</v>
      </c>
      <c r="B36" t="s">
        <v>7</v>
      </c>
      <c r="C36" t="s">
        <v>8</v>
      </c>
      <c r="D36" t="s">
        <v>9</v>
      </c>
      <c r="E36" s="4" t="s">
        <v>10</v>
      </c>
      <c r="F36" s="4" t="s">
        <v>11</v>
      </c>
      <c r="G36" s="1" t="s">
        <v>12</v>
      </c>
      <c r="H36" s="6" t="s">
        <v>13</v>
      </c>
      <c r="I36" s="6" t="s">
        <v>27</v>
      </c>
      <c r="J36" s="10" t="s">
        <v>37</v>
      </c>
      <c r="K36" s="11" t="s">
        <v>29</v>
      </c>
      <c r="L36" s="11" t="s">
        <v>30</v>
      </c>
      <c r="M36" s="11" t="s">
        <v>31</v>
      </c>
      <c r="N36" s="11" t="s">
        <v>32</v>
      </c>
      <c r="O36" s="4" t="s">
        <v>17</v>
      </c>
      <c r="P36" s="4" t="s">
        <v>33</v>
      </c>
      <c r="Q36" s="11" t="s">
        <v>34</v>
      </c>
      <c r="R36" s="4" t="s">
        <v>35</v>
      </c>
    </row>
    <row r="37" spans="1:24" x14ac:dyDescent="0.35">
      <c r="B37" s="2">
        <v>0</v>
      </c>
      <c r="C37" s="2">
        <v>0</v>
      </c>
      <c r="D37" s="5">
        <v>0</v>
      </c>
      <c r="E37" s="14">
        <f>$O$33</f>
        <v>0.36024234763617263</v>
      </c>
      <c r="F37" s="14">
        <f>$P$33</f>
        <v>0.45702935009769385</v>
      </c>
      <c r="G37" s="3">
        <f>B37*E37+C37*F37+R33</f>
        <v>0.50276445284173676</v>
      </c>
      <c r="H37" s="9">
        <f>1/(1+ EXP(-G37))</f>
        <v>0.62310876761258915</v>
      </c>
      <c r="I37" s="9">
        <f>0.5*((D37-H37)^2)</f>
        <v>0.19413226813783982</v>
      </c>
      <c r="J37" s="12">
        <f>-(D37-H37)</f>
        <v>0.62310876761258915</v>
      </c>
      <c r="K37" s="13">
        <f>H37*(1-H37)</f>
        <v>0.23484423133690951</v>
      </c>
      <c r="L37" s="13">
        <f>J37*K37</f>
        <v>0.14633349956926747</v>
      </c>
      <c r="M37" s="13">
        <f>L37*B37</f>
        <v>0</v>
      </c>
      <c r="N37" s="13">
        <f>L37*C37</f>
        <v>0</v>
      </c>
      <c r="O37" s="8">
        <f t="shared" ref="O37:P40" si="18">E37-$F$19*M37</f>
        <v>0.36024234763617263</v>
      </c>
      <c r="P37" s="8">
        <f t="shared" si="18"/>
        <v>0.45702935009769385</v>
      </c>
      <c r="Q37" s="2">
        <f>L37*1</f>
        <v>0.14633349956926747</v>
      </c>
      <c r="R37" s="8">
        <f>R33-$F$19*Q37</f>
        <v>0.45886440297095654</v>
      </c>
    </row>
    <row r="38" spans="1:24" x14ac:dyDescent="0.35">
      <c r="B38" s="2">
        <v>0</v>
      </c>
      <c r="C38" s="2">
        <v>1</v>
      </c>
      <c r="D38" s="5">
        <v>1</v>
      </c>
      <c r="E38" s="14">
        <f>O37</f>
        <v>0.36024234763617263</v>
      </c>
      <c r="F38" s="14">
        <f>P37</f>
        <v>0.45702935009769385</v>
      </c>
      <c r="G38" s="3">
        <f>B38*E38+C38*F38+R37</f>
        <v>0.9158937530686504</v>
      </c>
      <c r="H38" s="9">
        <f>1/(1+ EXP(-G38))</f>
        <v>0.7142046913116501</v>
      </c>
      <c r="I38" s="9">
        <f>0.5*((D38-H38)^2)</f>
        <v>4.0839479234134606E-2</v>
      </c>
      <c r="J38" s="12">
        <f t="shared" ref="J38:J39" si="19">-(D38-H38)</f>
        <v>-0.2857953086883499</v>
      </c>
      <c r="K38" s="13">
        <f t="shared" ref="K38:K40" si="20">H38*(1-H38)</f>
        <v>0.20411635022008071</v>
      </c>
      <c r="L38" s="13">
        <f>J38*K38</f>
        <v>-5.8335495319487306E-2</v>
      </c>
      <c r="M38" s="13">
        <f>L38*B38</f>
        <v>0</v>
      </c>
      <c r="N38" s="13">
        <f>L38*C38</f>
        <v>-5.8335495319487306E-2</v>
      </c>
      <c r="O38" s="8">
        <f t="shared" si="18"/>
        <v>0.36024234763617263</v>
      </c>
      <c r="P38" s="8">
        <f t="shared" si="18"/>
        <v>0.47452999869354007</v>
      </c>
      <c r="Q38" s="2">
        <f t="shared" ref="Q38:Q40" si="21">L38*1</f>
        <v>-5.8335495319487306E-2</v>
      </c>
      <c r="R38" s="8">
        <f>R37-$F$19*Q38</f>
        <v>0.47636505156680276</v>
      </c>
    </row>
    <row r="39" spans="1:24" x14ac:dyDescent="0.35">
      <c r="B39" s="2">
        <v>1</v>
      </c>
      <c r="C39" s="2">
        <v>0</v>
      </c>
      <c r="D39" s="5">
        <v>1</v>
      </c>
      <c r="E39" s="14">
        <f t="shared" ref="E39:E40" si="22">O38</f>
        <v>0.36024234763617263</v>
      </c>
      <c r="F39" s="14">
        <f>P38</f>
        <v>0.47452999869354007</v>
      </c>
      <c r="G39" s="3">
        <f t="shared" ref="G39:G40" si="23">B39*E39+C39*F39+R38</f>
        <v>0.83660739920297544</v>
      </c>
      <c r="H39" s="9">
        <f>1/(1+ EXP(-G39))</f>
        <v>0.69775021432856899</v>
      </c>
      <c r="I39" s="9">
        <f>0.5*((D39-H39)^2)</f>
        <v>4.5677466469212995E-2</v>
      </c>
      <c r="J39" s="12">
        <f t="shared" si="19"/>
        <v>-0.30224978567143101</v>
      </c>
      <c r="K39" s="13">
        <f t="shared" si="20"/>
        <v>0.21089485273300504</v>
      </c>
      <c r="L39" s="13">
        <f>J39*K39</f>
        <v>-6.3742924037758775E-2</v>
      </c>
      <c r="M39" s="13">
        <f>L39*B39</f>
        <v>-6.3742924037758775E-2</v>
      </c>
      <c r="N39" s="13">
        <f>L39*C39</f>
        <v>0</v>
      </c>
      <c r="O39" s="8">
        <f t="shared" si="18"/>
        <v>0.37936522484750024</v>
      </c>
      <c r="P39" s="8">
        <f t="shared" si="18"/>
        <v>0.47452999869354007</v>
      </c>
      <c r="Q39" s="2">
        <f t="shared" si="21"/>
        <v>-6.3742924037758775E-2</v>
      </c>
      <c r="R39" s="8">
        <f t="shared" ref="R39:R40" si="24">R38-$F$19*Q39</f>
        <v>0.49548792877813042</v>
      </c>
    </row>
    <row r="40" spans="1:24" x14ac:dyDescent="0.35">
      <c r="B40" s="2">
        <v>1</v>
      </c>
      <c r="C40" s="2">
        <v>1</v>
      </c>
      <c r="D40" s="5">
        <v>0</v>
      </c>
      <c r="E40" s="14">
        <f t="shared" si="22"/>
        <v>0.37936522484750024</v>
      </c>
      <c r="F40" s="14">
        <f t="shared" ref="F40" si="25">P39</f>
        <v>0.47452999869354007</v>
      </c>
      <c r="G40" s="3">
        <f t="shared" si="23"/>
        <v>1.3493831523191706</v>
      </c>
      <c r="H40" s="9">
        <f>1/(1+ EXP(-G40))</f>
        <v>0.79402876285521118</v>
      </c>
      <c r="I40" s="9">
        <f>0.5*((D40-H40)^2)</f>
        <v>0.31524083812068859</v>
      </c>
      <c r="J40" s="12">
        <f>-(D40-H40)</f>
        <v>0.79402876285521118</v>
      </c>
      <c r="K40" s="13">
        <f t="shared" si="20"/>
        <v>0.16354708661383399</v>
      </c>
      <c r="L40" s="13">
        <f>J40*K40</f>
        <v>0.12986109085255668</v>
      </c>
      <c r="M40" s="13">
        <f>L40*B40</f>
        <v>0.12986109085255668</v>
      </c>
      <c r="N40" s="13">
        <f>L40*C40</f>
        <v>0.12986109085255668</v>
      </c>
      <c r="O40" s="8">
        <f t="shared" si="18"/>
        <v>0.34040689759173326</v>
      </c>
      <c r="P40" s="8">
        <f t="shared" si="18"/>
        <v>0.43557167143777309</v>
      </c>
      <c r="Q40" s="2">
        <f t="shared" si="21"/>
        <v>0.12986109085255668</v>
      </c>
      <c r="R40" s="8">
        <f t="shared" si="24"/>
        <v>0.45652960152236344</v>
      </c>
    </row>
    <row r="43" spans="1:24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37"/>
      <c r="T43" s="37"/>
      <c r="U43" s="37"/>
      <c r="V43" s="37"/>
      <c r="W43" s="37"/>
      <c r="X43" s="37"/>
    </row>
    <row r="44" spans="1:24" x14ac:dyDescent="0.35">
      <c r="O44" t="s">
        <v>39</v>
      </c>
    </row>
    <row r="45" spans="1:24" ht="18.5" x14ac:dyDescent="0.45">
      <c r="A45" s="57" t="s">
        <v>40</v>
      </c>
      <c r="B45" s="57"/>
      <c r="C45" s="57"/>
      <c r="D45" s="57"/>
      <c r="E45" s="57"/>
    </row>
    <row r="50" spans="1:27" x14ac:dyDescent="0.35">
      <c r="C50" t="s">
        <v>41</v>
      </c>
      <c r="D50">
        <v>0.2</v>
      </c>
    </row>
    <row r="52" spans="1:27" x14ac:dyDescent="0.35">
      <c r="C52" t="s">
        <v>5</v>
      </c>
      <c r="D52">
        <v>0.5</v>
      </c>
    </row>
    <row r="53" spans="1:27" ht="15.75" customHeight="1" x14ac:dyDescent="0.35">
      <c r="J53" s="22"/>
      <c r="P53" t="s">
        <v>42</v>
      </c>
      <c r="Q53" s="61" t="s">
        <v>43</v>
      </c>
      <c r="R53" s="61"/>
      <c r="T53" t="s">
        <v>44</v>
      </c>
      <c r="U53" s="35"/>
      <c r="V53" s="35"/>
      <c r="W53" s="35"/>
      <c r="X53" s="35"/>
      <c r="Y53" s="35"/>
      <c r="Z53" s="35"/>
      <c r="AA53" s="35"/>
    </row>
    <row r="54" spans="1:27" ht="16.5" customHeight="1" x14ac:dyDescent="0.35">
      <c r="A54" s="4" t="s">
        <v>45</v>
      </c>
      <c r="B54" t="s">
        <v>46</v>
      </c>
      <c r="C54" t="s">
        <v>8</v>
      </c>
      <c r="D54" t="s">
        <v>9</v>
      </c>
      <c r="E54" t="s">
        <v>10</v>
      </c>
      <c r="F54" t="s">
        <v>11</v>
      </c>
      <c r="G54" t="s">
        <v>12</v>
      </c>
      <c r="H54" s="6" t="s">
        <v>47</v>
      </c>
      <c r="I54" s="6" t="s">
        <v>47</v>
      </c>
      <c r="J54" s="22"/>
      <c r="K54" s="23" t="s">
        <v>48</v>
      </c>
      <c r="N54" s="24" t="s">
        <v>49</v>
      </c>
      <c r="O54" s="24" t="s">
        <v>50</v>
      </c>
      <c r="P54" t="s">
        <v>51</v>
      </c>
      <c r="Q54" t="s">
        <v>52</v>
      </c>
      <c r="U54" s="35"/>
      <c r="V54" s="35"/>
      <c r="W54" s="35"/>
      <c r="X54" s="35"/>
      <c r="Y54" s="35"/>
      <c r="Z54" s="35"/>
      <c r="AA54" s="35"/>
    </row>
    <row r="55" spans="1:27" x14ac:dyDescent="0.35">
      <c r="A55" s="58" t="s">
        <v>53</v>
      </c>
      <c r="B55" s="2">
        <v>0</v>
      </c>
      <c r="C55" s="2">
        <v>0</v>
      </c>
      <c r="D55" s="5">
        <v>-1</v>
      </c>
      <c r="E55" s="2">
        <v>0.4</v>
      </c>
      <c r="F55" s="2">
        <v>0.55000000000000004</v>
      </c>
      <c r="G55" s="2">
        <f>B55*E55+C55*F55-$D$52</f>
        <v>-0.5</v>
      </c>
      <c r="H55" s="17">
        <f>1/(1+ EXP(-G55))</f>
        <v>0.37754066879814541</v>
      </c>
      <c r="I55" s="17">
        <f>IF(H55&lt;0.5,-1,1)</f>
        <v>-1</v>
      </c>
      <c r="K55" s="25">
        <f>1/COUNT($D$55:$D$59)</f>
        <v>0.2</v>
      </c>
      <c r="L55" t="str">
        <f>IF(H55=D55,"correct","incorrect")</f>
        <v>incorrect</v>
      </c>
      <c r="M55" s="25">
        <f>IF(D55=I55,0,K55)</f>
        <v>0</v>
      </c>
      <c r="N55" s="53">
        <f>M60/K60</f>
        <v>0.2</v>
      </c>
      <c r="O55" s="62">
        <f>0.5 * LOG((1-N55)/N55,10)</f>
        <v>0.30102999566398114</v>
      </c>
      <c r="P55" s="26">
        <f>IF(D55=I55,K55/$N$55^$O$55,K55*$N$55/$R$55)</f>
        <v>0.32466908199276523</v>
      </c>
      <c r="Q55" s="27">
        <f>P55/$P$60</f>
        <v>0.24469934753506134</v>
      </c>
      <c r="R55">
        <f>N55*N55^O55+(1-N55)*N55^-O55</f>
        <v>1.4218786968399617</v>
      </c>
    </row>
    <row r="56" spans="1:27" x14ac:dyDescent="0.35">
      <c r="A56" s="58"/>
      <c r="B56" s="2">
        <v>0</v>
      </c>
      <c r="C56" s="2">
        <v>1</v>
      </c>
      <c r="D56" s="5">
        <v>-1</v>
      </c>
      <c r="E56" s="2">
        <v>0.4</v>
      </c>
      <c r="F56" s="2">
        <v>0.55000000000000004</v>
      </c>
      <c r="G56" s="2">
        <f t="shared" ref="G56:G58" si="26">B56*E56+C56*F56-$D$52</f>
        <v>5.0000000000000044E-2</v>
      </c>
      <c r="H56" s="17">
        <f t="shared" ref="H56:H59" si="27">1/(1+ EXP(-G56))</f>
        <v>0.51249739648421033</v>
      </c>
      <c r="I56" s="17">
        <f t="shared" ref="I56:I59" si="28">IF(H56&lt;0.5,-1,1)</f>
        <v>1</v>
      </c>
      <c r="K56" s="25">
        <f t="shared" ref="K56:K59" si="29">1/COUNT($D$55:$D$59)</f>
        <v>0.2</v>
      </c>
      <c r="L56" t="str">
        <f t="shared" ref="L56:L59" si="30">IF(H56=D56,"correct","incorrect")</f>
        <v>incorrect</v>
      </c>
      <c r="M56" s="25">
        <f t="shared" ref="M56:M59" si="31">IF(D56=I56,0,K56)</f>
        <v>0.2</v>
      </c>
      <c r="N56" s="53"/>
      <c r="O56" s="62"/>
      <c r="P56" s="26">
        <f t="shared" ref="P56:P59" si="32">IF(D56=I56,K56/$N$55^$O$55,K56*$N$55/$R$55)</f>
        <v>2.8131794989894397E-2</v>
      </c>
      <c r="Q56" s="27">
        <f>P56/$P$60</f>
        <v>2.1202609859754563E-2</v>
      </c>
    </row>
    <row r="57" spans="1:27" x14ac:dyDescent="0.35">
      <c r="A57" s="58"/>
      <c r="B57" s="2">
        <v>1</v>
      </c>
      <c r="C57" s="2">
        <v>0</v>
      </c>
      <c r="D57" s="5">
        <v>-1</v>
      </c>
      <c r="E57" s="2">
        <v>0.4</v>
      </c>
      <c r="F57" s="2">
        <v>0.55000000000000004</v>
      </c>
      <c r="G57" s="2">
        <f>B57*E57+C57*F57-$D$52</f>
        <v>-9.9999999999999978E-2</v>
      </c>
      <c r="H57" s="17">
        <f t="shared" si="27"/>
        <v>0.47502081252105999</v>
      </c>
      <c r="I57" s="17">
        <f t="shared" si="28"/>
        <v>-1</v>
      </c>
      <c r="K57" s="25">
        <f t="shared" si="29"/>
        <v>0.2</v>
      </c>
      <c r="L57" t="str">
        <f t="shared" si="30"/>
        <v>incorrect</v>
      </c>
      <c r="M57" s="25">
        <f t="shared" si="31"/>
        <v>0</v>
      </c>
      <c r="N57" s="53"/>
      <c r="O57" s="62"/>
      <c r="P57" s="26">
        <f t="shared" si="32"/>
        <v>0.32466908199276523</v>
      </c>
      <c r="Q57" s="27">
        <f t="shared" ref="Q57:Q59" si="33">P57/$P$60</f>
        <v>0.24469934753506134</v>
      </c>
    </row>
    <row r="58" spans="1:27" x14ac:dyDescent="0.35">
      <c r="A58" s="59"/>
      <c r="B58" s="2">
        <v>1</v>
      </c>
      <c r="C58" s="2">
        <v>1</v>
      </c>
      <c r="D58" s="5">
        <v>1</v>
      </c>
      <c r="E58" s="2">
        <v>0.4</v>
      </c>
      <c r="F58" s="2">
        <v>0.55000000000000004</v>
      </c>
      <c r="G58" s="2">
        <f t="shared" si="26"/>
        <v>0.45000000000000007</v>
      </c>
      <c r="H58" s="17">
        <f t="shared" si="27"/>
        <v>0.61063923394922204</v>
      </c>
      <c r="I58" s="17">
        <f t="shared" si="28"/>
        <v>1</v>
      </c>
      <c r="K58" s="25">
        <f t="shared" si="29"/>
        <v>0.2</v>
      </c>
      <c r="L58" t="str">
        <f t="shared" si="30"/>
        <v>incorrect</v>
      </c>
      <c r="M58" s="25">
        <f t="shared" si="31"/>
        <v>0</v>
      </c>
      <c r="N58" s="53"/>
      <c r="O58" s="62"/>
      <c r="P58" s="26">
        <f t="shared" si="32"/>
        <v>0.32466908199276523</v>
      </c>
      <c r="Q58" s="27">
        <f t="shared" si="33"/>
        <v>0.24469934753506134</v>
      </c>
    </row>
    <row r="59" spans="1:27" x14ac:dyDescent="0.35">
      <c r="A59" s="59"/>
      <c r="B59" s="2">
        <v>1</v>
      </c>
      <c r="C59" s="2">
        <v>1</v>
      </c>
      <c r="D59" s="5">
        <v>1</v>
      </c>
      <c r="E59" s="2">
        <v>0.4</v>
      </c>
      <c r="F59" s="2">
        <v>0.55000000000000004</v>
      </c>
      <c r="G59" s="2">
        <f>B59*E59+C59*F59-$D$52</f>
        <v>0.45000000000000007</v>
      </c>
      <c r="H59" s="17">
        <f t="shared" si="27"/>
        <v>0.61063923394922204</v>
      </c>
      <c r="I59" s="17">
        <f t="shared" si="28"/>
        <v>1</v>
      </c>
      <c r="K59" s="25">
        <f t="shared" si="29"/>
        <v>0.2</v>
      </c>
      <c r="L59" t="str">
        <f t="shared" si="30"/>
        <v>incorrect</v>
      </c>
      <c r="M59" s="25">
        <f t="shared" si="31"/>
        <v>0</v>
      </c>
      <c r="N59" s="28"/>
      <c r="P59" s="26">
        <f t="shared" si="32"/>
        <v>0.32466908199276523</v>
      </c>
      <c r="Q59" s="27">
        <f t="shared" si="33"/>
        <v>0.24469934753506134</v>
      </c>
    </row>
    <row r="60" spans="1:27" x14ac:dyDescent="0.35">
      <c r="J60" s="29" t="s">
        <v>54</v>
      </c>
      <c r="K60" s="29">
        <f>SUM(K55:K59)</f>
        <v>1</v>
      </c>
      <c r="L60" s="29"/>
      <c r="M60" s="29">
        <f>SUM(M55:M59)</f>
        <v>0.2</v>
      </c>
      <c r="N60" s="30"/>
      <c r="O60" s="29"/>
      <c r="P60" s="32">
        <f>SUM(P55:P59)</f>
        <v>1.3268081229609554</v>
      </c>
    </row>
    <row r="63" spans="1:27" x14ac:dyDescent="0.35">
      <c r="A63" s="4" t="s">
        <v>55</v>
      </c>
      <c r="B63" t="s">
        <v>46</v>
      </c>
      <c r="C63" t="s">
        <v>8</v>
      </c>
      <c r="D63" t="s">
        <v>9</v>
      </c>
      <c r="E63" t="s">
        <v>10</v>
      </c>
      <c r="F63" t="s">
        <v>11</v>
      </c>
      <c r="G63" t="s">
        <v>12</v>
      </c>
      <c r="H63" s="6" t="s">
        <v>47</v>
      </c>
      <c r="I63" s="6" t="s">
        <v>47</v>
      </c>
      <c r="J63" s="22"/>
      <c r="K63" s="23" t="s">
        <v>48</v>
      </c>
      <c r="N63" s="24" t="s">
        <v>49</v>
      </c>
      <c r="O63" s="24" t="s">
        <v>50</v>
      </c>
      <c r="P63" t="s">
        <v>51</v>
      </c>
      <c r="Q63" t="s">
        <v>52</v>
      </c>
    </row>
    <row r="64" spans="1:27" x14ac:dyDescent="0.35">
      <c r="A64" s="58" t="s">
        <v>56</v>
      </c>
      <c r="B64" s="2">
        <v>0</v>
      </c>
      <c r="C64" s="2">
        <v>0</v>
      </c>
      <c r="D64" s="5">
        <v>-1</v>
      </c>
      <c r="E64" s="2">
        <v>0.6</v>
      </c>
      <c r="F64" s="2">
        <v>0.4</v>
      </c>
      <c r="G64" s="2">
        <f>B64*E64+C64*F64-$D$52</f>
        <v>-0.5</v>
      </c>
      <c r="H64" s="17">
        <f>1/(1+ EXP(-G64))</f>
        <v>0.37754066879814541</v>
      </c>
      <c r="I64" s="17">
        <f>IF(H64&lt;0.5,-1,1)</f>
        <v>-1</v>
      </c>
      <c r="K64" s="27">
        <f>Q55</f>
        <v>0.24469934753506134</v>
      </c>
      <c r="L64" t="str">
        <f>IF(H64=D64,"correct","incorrect")</f>
        <v>incorrect</v>
      </c>
      <c r="M64" s="25">
        <f>IF(D64=I64,0,K64)</f>
        <v>0</v>
      </c>
      <c r="N64" s="53">
        <f>M69/K69</f>
        <v>0.24469934753506134</v>
      </c>
      <c r="O64" s="62">
        <f>0.5 * LOG((1-N64)/N64,10)</f>
        <v>0.24474352425436194</v>
      </c>
      <c r="P64" s="26">
        <f>IF(D64=I64,K64*EXP(-$O$55),K64*EXP($O$55))</f>
        <v>0.1810911160865844</v>
      </c>
      <c r="Q64" s="27">
        <f>P64/$P$69</f>
        <v>0.20356135423012708</v>
      </c>
      <c r="R64">
        <f>N64*N64^O64+(1-O64)*N64^-O64</f>
        <v>1.2392973651534005</v>
      </c>
    </row>
    <row r="65" spans="1:32" x14ac:dyDescent="0.35">
      <c r="A65" s="58"/>
      <c r="B65" s="2">
        <v>0</v>
      </c>
      <c r="C65" s="2">
        <v>1</v>
      </c>
      <c r="D65" s="5">
        <v>-1</v>
      </c>
      <c r="E65" s="2">
        <v>0.6</v>
      </c>
      <c r="F65" s="2">
        <v>0.4</v>
      </c>
      <c r="G65" s="2">
        <f t="shared" ref="G65" si="34">B65*E65+C65*F65-$D$52</f>
        <v>-9.9999999999999978E-2</v>
      </c>
      <c r="H65" s="17">
        <f t="shared" ref="H65:H68" si="35">1/(1+ EXP(-G65))</f>
        <v>0.47502081252105999</v>
      </c>
      <c r="I65" s="17">
        <f t="shared" ref="I65:I68" si="36">IF(H65&lt;0.5,-1,1)</f>
        <v>-1</v>
      </c>
      <c r="K65" s="27">
        <f t="shared" ref="K65:K68" si="37">Q56</f>
        <v>2.1202609859754563E-2</v>
      </c>
      <c r="L65" t="str">
        <f t="shared" ref="L65:L68" si="38">IF(H65=D65,"correct","incorrect")</f>
        <v>incorrect</v>
      </c>
      <c r="M65" s="25">
        <f t="shared" ref="M65:M68" si="39">IF(D65=I65,0,K65)</f>
        <v>0</v>
      </c>
      <c r="N65" s="53"/>
      <c r="O65" s="62"/>
      <c r="P65" s="26">
        <f>IF(D65=I65,K65*EXP(-$O$55),K65*EXP($O$55))</f>
        <v>1.5691109609114184E-2</v>
      </c>
      <c r="Q65" s="27">
        <f>P65/$P$69</f>
        <v>1.7638101693942067E-2</v>
      </c>
    </row>
    <row r="66" spans="1:32" x14ac:dyDescent="0.35">
      <c r="A66" s="58"/>
      <c r="B66" s="2">
        <v>1</v>
      </c>
      <c r="C66" s="2">
        <v>0</v>
      </c>
      <c r="D66" s="5">
        <v>-1</v>
      </c>
      <c r="E66" s="2">
        <v>0.6</v>
      </c>
      <c r="F66" s="2">
        <v>0.4</v>
      </c>
      <c r="G66" s="2">
        <f>B66*E66+C66*F66-$D$52</f>
        <v>9.9999999999999978E-2</v>
      </c>
      <c r="H66" s="17">
        <f t="shared" si="35"/>
        <v>0.5249791874789399</v>
      </c>
      <c r="I66" s="17">
        <f t="shared" si="36"/>
        <v>1</v>
      </c>
      <c r="K66" s="27">
        <f t="shared" si="37"/>
        <v>0.24469934753506134</v>
      </c>
      <c r="L66" t="str">
        <f t="shared" si="38"/>
        <v>incorrect</v>
      </c>
      <c r="M66" s="25">
        <f t="shared" si="39"/>
        <v>0.24469934753506134</v>
      </c>
      <c r="N66" s="53"/>
      <c r="O66" s="62"/>
      <c r="P66" s="26">
        <f t="shared" ref="P66:P68" si="40">IF(D66=I66,K66*EXP(-$O$55),K66*EXP($O$55))</f>
        <v>0.33064996217404502</v>
      </c>
      <c r="Q66" s="27">
        <f t="shared" ref="Q66:Q68" si="41">P66/$P$69</f>
        <v>0.37167783561567647</v>
      </c>
    </row>
    <row r="67" spans="1:32" x14ac:dyDescent="0.35">
      <c r="A67" s="59"/>
      <c r="B67" s="2">
        <v>1</v>
      </c>
      <c r="C67" s="2">
        <v>1</v>
      </c>
      <c r="D67" s="5">
        <v>1</v>
      </c>
      <c r="E67" s="2">
        <v>0.6</v>
      </c>
      <c r="F67" s="2">
        <v>0.4</v>
      </c>
      <c r="G67" s="2">
        <f t="shared" ref="G67" si="42">B67*E67+C67*F67-$D$52</f>
        <v>0.5</v>
      </c>
      <c r="H67" s="17">
        <f t="shared" si="35"/>
        <v>0.62245933120185459</v>
      </c>
      <c r="I67" s="17">
        <f t="shared" si="36"/>
        <v>1</v>
      </c>
      <c r="K67" s="27">
        <f t="shared" si="37"/>
        <v>0.24469934753506134</v>
      </c>
      <c r="L67" t="str">
        <f t="shared" si="38"/>
        <v>incorrect</v>
      </c>
      <c r="M67" s="25">
        <f t="shared" si="39"/>
        <v>0</v>
      </c>
      <c r="N67" s="53"/>
      <c r="O67" s="62"/>
      <c r="P67" s="26">
        <f t="shared" si="40"/>
        <v>0.1810911160865844</v>
      </c>
      <c r="Q67" s="27">
        <f t="shared" si="41"/>
        <v>0.20356135423012708</v>
      </c>
    </row>
    <row r="68" spans="1:32" x14ac:dyDescent="0.35">
      <c r="A68" s="59"/>
      <c r="B68" s="2">
        <v>1</v>
      </c>
      <c r="C68" s="2">
        <v>1</v>
      </c>
      <c r="D68" s="5">
        <v>1</v>
      </c>
      <c r="E68" s="2">
        <v>0.6</v>
      </c>
      <c r="F68" s="2">
        <v>0.4</v>
      </c>
      <c r="G68" s="2">
        <f>B68*E68+C68*F68-$D$52</f>
        <v>0.5</v>
      </c>
      <c r="H68" s="17">
        <f t="shared" si="35"/>
        <v>0.62245933120185459</v>
      </c>
      <c r="I68" s="17">
        <f t="shared" si="36"/>
        <v>1</v>
      </c>
      <c r="K68" s="27">
        <f t="shared" si="37"/>
        <v>0.24469934753506134</v>
      </c>
      <c r="L68" t="str">
        <f t="shared" si="38"/>
        <v>incorrect</v>
      </c>
      <c r="M68" s="25">
        <f t="shared" si="39"/>
        <v>0</v>
      </c>
      <c r="N68" s="28"/>
      <c r="P68" s="26">
        <f t="shared" si="40"/>
        <v>0.1810911160865844</v>
      </c>
      <c r="Q68" s="27">
        <f t="shared" si="41"/>
        <v>0.20356135423012708</v>
      </c>
    </row>
    <row r="69" spans="1:32" x14ac:dyDescent="0.35">
      <c r="C69" s="31"/>
      <c r="D69" s="31"/>
      <c r="E69" s="31"/>
      <c r="F69" s="31"/>
      <c r="G69" s="31"/>
      <c r="H69" s="31"/>
      <c r="I69" s="31"/>
      <c r="J69" s="29" t="s">
        <v>54</v>
      </c>
      <c r="K69" s="29">
        <f>SUM(K64:K68)</f>
        <v>1</v>
      </c>
      <c r="L69" s="29"/>
      <c r="M69" s="29">
        <f>SUM(M64:M68)</f>
        <v>0.24469934753506134</v>
      </c>
      <c r="N69" s="30"/>
      <c r="O69" s="29"/>
      <c r="P69" s="32">
        <f>SUM(P64:P68)</f>
        <v>0.88961442004291258</v>
      </c>
    </row>
    <row r="70" spans="1:32" ht="14.5" customHeight="1" x14ac:dyDescent="0.35"/>
    <row r="71" spans="1:32" x14ac:dyDescent="0.35">
      <c r="A71" s="4" t="s">
        <v>57</v>
      </c>
      <c r="B71" t="s">
        <v>46</v>
      </c>
      <c r="C71" t="s">
        <v>8</v>
      </c>
      <c r="D71" t="s">
        <v>9</v>
      </c>
      <c r="E71" t="s">
        <v>10</v>
      </c>
      <c r="F71" t="s">
        <v>11</v>
      </c>
      <c r="G71" t="s">
        <v>12</v>
      </c>
      <c r="H71" s="6" t="s">
        <v>47</v>
      </c>
      <c r="I71" s="6" t="s">
        <v>47</v>
      </c>
      <c r="J71" s="22"/>
      <c r="K71" s="23" t="s">
        <v>48</v>
      </c>
      <c r="N71" s="24" t="s">
        <v>49</v>
      </c>
      <c r="O71" s="24" t="s">
        <v>50</v>
      </c>
      <c r="P71" t="s">
        <v>51</v>
      </c>
      <c r="Q71" t="s">
        <v>52</v>
      </c>
    </row>
    <row r="72" spans="1:32" x14ac:dyDescent="0.35">
      <c r="A72" s="58" t="s">
        <v>58</v>
      </c>
      <c r="B72" s="2">
        <v>0</v>
      </c>
      <c r="C72" s="2">
        <v>0</v>
      </c>
      <c r="D72" s="5">
        <v>-1</v>
      </c>
      <c r="E72" s="2">
        <v>0.1</v>
      </c>
      <c r="F72" s="2">
        <v>0.1</v>
      </c>
      <c r="G72" s="2">
        <f>B72*E72+C72*F72-$D$52</f>
        <v>-0.5</v>
      </c>
      <c r="H72" s="17">
        <f>1/(1+ EXP(-G72))</f>
        <v>0.37754066879814541</v>
      </c>
      <c r="I72" s="17">
        <f>IF(H72&lt;0.5,-1,1)</f>
        <v>-1</v>
      </c>
      <c r="K72" s="26">
        <f>Q64</f>
        <v>0.20356135423012708</v>
      </c>
      <c r="L72" t="str">
        <f>IF(H72=D72,"correct","incorrect")</f>
        <v>incorrect</v>
      </c>
      <c r="M72" s="25">
        <f>IF(D72=I72,0,K72)</f>
        <v>0</v>
      </c>
      <c r="N72" s="53">
        <f>M77/K77</f>
        <v>0.40712270846025428</v>
      </c>
      <c r="O72" s="62">
        <f>0.5 * LOG((1-N72)/N72,10)</f>
        <v>8.1619744580735579E-2</v>
      </c>
      <c r="P72" s="26">
        <f>IF(D72=I72,K72*$N$55^(-$O$55),K72*$N$55*($O$55))</f>
        <v>0.33045039003549731</v>
      </c>
      <c r="Q72" s="27">
        <f>P72/$P$77</f>
        <v>0.33481780052594096</v>
      </c>
    </row>
    <row r="73" spans="1:32" x14ac:dyDescent="0.35">
      <c r="A73" s="58"/>
      <c r="B73" s="2">
        <v>0</v>
      </c>
      <c r="C73" s="2">
        <v>1</v>
      </c>
      <c r="D73" s="5">
        <v>-1</v>
      </c>
      <c r="E73" s="2">
        <v>0.1</v>
      </c>
      <c r="F73" s="2">
        <v>0.1</v>
      </c>
      <c r="G73" s="2">
        <f t="shared" ref="G73" si="43">B73*E73+C73*F73-$D$52</f>
        <v>-0.4</v>
      </c>
      <c r="H73" s="17">
        <f t="shared" ref="H73:H76" si="44">1/(1+ EXP(-G73))</f>
        <v>0.401312339887548</v>
      </c>
      <c r="I73" s="17">
        <f>IF(H73&lt;0.5,-1,1)</f>
        <v>-1</v>
      </c>
      <c r="K73" s="26">
        <f t="shared" ref="K73:K76" si="45">Q65</f>
        <v>1.7638101693942067E-2</v>
      </c>
      <c r="L73" t="str">
        <f t="shared" ref="L73:L76" si="46">IF(H73=D73,"correct","incorrect")</f>
        <v>incorrect</v>
      </c>
      <c r="M73" s="25">
        <f t="shared" ref="M73:M76" si="47">IF(D73=I73,0,K73)</f>
        <v>0</v>
      </c>
      <c r="N73" s="53"/>
      <c r="O73" s="62"/>
      <c r="P73" s="26">
        <f t="shared" ref="P73:P76" si="48">IF(D73=I73,K73*$N$55^(-$O$55),K73*$N$55*($O$55))</f>
        <v>2.8632731425336042E-2</v>
      </c>
      <c r="Q73" s="27">
        <f t="shared" ref="Q73:Q76" si="49">P73/$P$77</f>
        <v>2.9011157038886189E-2</v>
      </c>
    </row>
    <row r="74" spans="1:32" x14ac:dyDescent="0.35">
      <c r="A74" s="58"/>
      <c r="B74" s="2">
        <v>1</v>
      </c>
      <c r="C74" s="2">
        <v>0</v>
      </c>
      <c r="D74" s="5">
        <v>-1</v>
      </c>
      <c r="E74" s="2">
        <v>0.1</v>
      </c>
      <c r="F74" s="2">
        <v>0.1</v>
      </c>
      <c r="G74" s="2">
        <f>B74*E74+C74*F74-$D$52</f>
        <v>-0.4</v>
      </c>
      <c r="H74" s="17">
        <f t="shared" si="44"/>
        <v>0.401312339887548</v>
      </c>
      <c r="I74" s="17">
        <f t="shared" ref="I74:I76" si="50">IF(H74&lt;0.5,-1,1)</f>
        <v>-1</v>
      </c>
      <c r="K74" s="26">
        <f t="shared" si="45"/>
        <v>0.37167783561567647</v>
      </c>
      <c r="L74" t="str">
        <f t="shared" si="46"/>
        <v>incorrect</v>
      </c>
      <c r="M74" s="25">
        <f t="shared" si="47"/>
        <v>0</v>
      </c>
      <c r="N74" s="53"/>
      <c r="O74" s="62"/>
      <c r="P74" s="26">
        <f t="shared" si="48"/>
        <v>0.60336150843199798</v>
      </c>
      <c r="Q74" s="27">
        <f t="shared" si="49"/>
        <v>0.61133585938123658</v>
      </c>
    </row>
    <row r="75" spans="1:32" x14ac:dyDescent="0.35">
      <c r="A75" s="59"/>
      <c r="B75" s="2">
        <v>1</v>
      </c>
      <c r="C75" s="2">
        <v>1</v>
      </c>
      <c r="D75" s="5">
        <v>1</v>
      </c>
      <c r="E75" s="2">
        <v>0.1</v>
      </c>
      <c r="F75" s="2">
        <v>0.1</v>
      </c>
      <c r="G75" s="2">
        <f t="shared" ref="G75" si="51">B75*E75+C75*F75-$D$52</f>
        <v>-0.3</v>
      </c>
      <c r="H75" s="17">
        <f t="shared" si="44"/>
        <v>0.42555748318834102</v>
      </c>
      <c r="I75" s="17">
        <f t="shared" si="50"/>
        <v>-1</v>
      </c>
      <c r="K75" s="26">
        <f t="shared" si="45"/>
        <v>0.20356135423012708</v>
      </c>
      <c r="L75" t="str">
        <f t="shared" si="46"/>
        <v>incorrect</v>
      </c>
      <c r="M75" s="25">
        <f t="shared" si="47"/>
        <v>0.20356135423012708</v>
      </c>
      <c r="N75" s="53"/>
      <c r="O75" s="62"/>
      <c r="P75" s="26">
        <f t="shared" si="48"/>
        <v>1.2255614716249858E-2</v>
      </c>
      <c r="Q75" s="27">
        <f t="shared" si="49"/>
        <v>1.2417591526968211E-2</v>
      </c>
    </row>
    <row r="76" spans="1:32" x14ac:dyDescent="0.35">
      <c r="A76" s="59"/>
      <c r="B76" s="2">
        <v>1</v>
      </c>
      <c r="C76" s="2">
        <v>1</v>
      </c>
      <c r="D76" s="5">
        <v>1</v>
      </c>
      <c r="E76" s="2">
        <v>0.1</v>
      </c>
      <c r="F76" s="2">
        <v>0.1</v>
      </c>
      <c r="G76" s="2">
        <f>B76*E76+C76*F76-$D$52</f>
        <v>-0.3</v>
      </c>
      <c r="H76" s="17">
        <f t="shared" si="44"/>
        <v>0.42555748318834102</v>
      </c>
      <c r="I76" s="17">
        <f t="shared" si="50"/>
        <v>-1</v>
      </c>
      <c r="K76" s="26">
        <f t="shared" si="45"/>
        <v>0.20356135423012708</v>
      </c>
      <c r="L76" t="str">
        <f t="shared" si="46"/>
        <v>incorrect</v>
      </c>
      <c r="M76" s="25">
        <f t="shared" si="47"/>
        <v>0.20356135423012708</v>
      </c>
      <c r="N76" s="28"/>
      <c r="P76" s="26">
        <f t="shared" si="48"/>
        <v>1.2255614716249858E-2</v>
      </c>
      <c r="Q76" s="27">
        <f t="shared" si="49"/>
        <v>1.2417591526968211E-2</v>
      </c>
    </row>
    <row r="77" spans="1:32" x14ac:dyDescent="0.35">
      <c r="C77" s="31"/>
      <c r="D77" s="31"/>
      <c r="E77" s="31"/>
      <c r="F77" s="31"/>
      <c r="G77" s="33"/>
      <c r="H77" s="31"/>
      <c r="I77" s="34"/>
      <c r="J77" s="29" t="s">
        <v>54</v>
      </c>
      <c r="K77" s="29">
        <f>SUM(K72:K76)</f>
        <v>0.99999999999999978</v>
      </c>
      <c r="L77" s="29"/>
      <c r="M77" s="29">
        <f>SUM(M72:M76)</f>
        <v>0.40712270846025417</v>
      </c>
      <c r="N77" s="30"/>
      <c r="O77" s="29"/>
      <c r="P77" s="32">
        <f>SUM(P72:P76)</f>
        <v>0.98695585932533092</v>
      </c>
    </row>
    <row r="80" spans="1:32" x14ac:dyDescent="0.3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47"/>
    </row>
    <row r="81" spans="1:32" x14ac:dyDescent="0.35">
      <c r="F81" s="49">
        <v>1</v>
      </c>
      <c r="G81" s="49">
        <v>2</v>
      </c>
      <c r="H81" s="49">
        <v>3</v>
      </c>
      <c r="AF81" s="47"/>
    </row>
    <row r="82" spans="1:32" ht="16" x14ac:dyDescent="0.4">
      <c r="E82" s="49">
        <v>1</v>
      </c>
      <c r="F82" s="50">
        <v>1</v>
      </c>
      <c r="G82" s="49">
        <v>0</v>
      </c>
      <c r="H82" s="49">
        <v>0</v>
      </c>
      <c r="I82" s="60" t="s">
        <v>70</v>
      </c>
      <c r="J82" s="61"/>
      <c r="K82" s="61"/>
      <c r="L82" s="61"/>
      <c r="M82" s="61"/>
      <c r="N82" s="61"/>
      <c r="O82" s="38" t="s">
        <v>71</v>
      </c>
      <c r="P82" s="36" t="s">
        <v>72</v>
      </c>
      <c r="AF82" s="47"/>
    </row>
    <row r="83" spans="1:32" ht="18.5" x14ac:dyDescent="0.45">
      <c r="A83" s="39" t="s">
        <v>59</v>
      </c>
      <c r="D83" s="40" t="s">
        <v>60</v>
      </c>
      <c r="E83" s="49">
        <v>2</v>
      </c>
      <c r="F83" s="49">
        <v>0</v>
      </c>
      <c r="G83" s="50">
        <v>1</v>
      </c>
      <c r="H83" s="49">
        <v>0</v>
      </c>
      <c r="I83" s="52" t="s">
        <v>10</v>
      </c>
      <c r="J83" s="41">
        <v>0.3</v>
      </c>
      <c r="K83" t="s">
        <v>65</v>
      </c>
      <c r="L83">
        <v>0.4</v>
      </c>
      <c r="M83" t="s">
        <v>66</v>
      </c>
      <c r="N83">
        <v>0.5</v>
      </c>
      <c r="AF83" s="47"/>
    </row>
    <row r="84" spans="1:32" x14ac:dyDescent="0.35">
      <c r="E84" s="49">
        <v>3</v>
      </c>
      <c r="F84" s="49">
        <v>0</v>
      </c>
      <c r="G84" s="49">
        <v>0</v>
      </c>
      <c r="H84" s="50">
        <v>1</v>
      </c>
      <c r="I84" s="52" t="s">
        <v>11</v>
      </c>
      <c r="J84" s="41">
        <v>0.3</v>
      </c>
      <c r="T84" s="54" t="s">
        <v>67</v>
      </c>
      <c r="U84" s="54"/>
      <c r="V84" s="54" t="s">
        <v>68</v>
      </c>
      <c r="W84" s="54"/>
      <c r="X84" s="54" t="s">
        <v>69</v>
      </c>
      <c r="Y84" s="54"/>
      <c r="AF84" s="47"/>
    </row>
    <row r="85" spans="1:32" x14ac:dyDescent="0.35">
      <c r="N85" s="63"/>
      <c r="O85" s="63"/>
      <c r="P85" s="63"/>
      <c r="Q85" s="63"/>
      <c r="R85" s="63"/>
      <c r="S85" s="63"/>
      <c r="T85" t="s">
        <v>74</v>
      </c>
      <c r="U85" t="s">
        <v>75</v>
      </c>
      <c r="V85" t="s">
        <v>76</v>
      </c>
      <c r="W85" t="s">
        <v>77</v>
      </c>
      <c r="X85" t="s">
        <v>78</v>
      </c>
      <c r="Y85" t="s">
        <v>79</v>
      </c>
      <c r="Z85" s="54" t="s">
        <v>67</v>
      </c>
      <c r="AA85" s="54"/>
      <c r="AB85" s="54" t="s">
        <v>68</v>
      </c>
      <c r="AC85" s="54"/>
      <c r="AD85" s="54" t="s">
        <v>69</v>
      </c>
      <c r="AE85" s="54"/>
      <c r="AF85" s="47"/>
    </row>
    <row r="86" spans="1:32" x14ac:dyDescent="0.35">
      <c r="A86" t="s">
        <v>7</v>
      </c>
      <c r="B86" t="s">
        <v>8</v>
      </c>
      <c r="C86" s="48" t="s">
        <v>9</v>
      </c>
      <c r="D86" s="11" t="s">
        <v>61</v>
      </c>
      <c r="E86" s="42" t="s">
        <v>80</v>
      </c>
      <c r="F86" s="42" t="s">
        <v>81</v>
      </c>
      <c r="G86" s="42" t="s">
        <v>82</v>
      </c>
      <c r="H86" s="4" t="s">
        <v>83</v>
      </c>
      <c r="I86" s="4"/>
      <c r="J86" s="4"/>
      <c r="N86" s="63"/>
      <c r="O86" s="63"/>
      <c r="P86" s="63"/>
      <c r="Q86" s="63"/>
      <c r="R86" s="63"/>
      <c r="S86" s="63"/>
      <c r="T86" s="55" t="s">
        <v>73</v>
      </c>
      <c r="U86" s="55"/>
      <c r="V86" s="55"/>
      <c r="W86" s="55"/>
      <c r="X86" s="55"/>
      <c r="Y86" s="55"/>
      <c r="Z86" s="41" t="s">
        <v>74</v>
      </c>
      <c r="AA86" s="41" t="s">
        <v>75</v>
      </c>
      <c r="AB86" s="43" t="s">
        <v>76</v>
      </c>
      <c r="AC86" s="43" t="s">
        <v>77</v>
      </c>
      <c r="AD86" s="41" t="s">
        <v>78</v>
      </c>
      <c r="AE86" s="41" t="s">
        <v>79</v>
      </c>
      <c r="AF86" s="47"/>
    </row>
    <row r="87" spans="1:32" x14ac:dyDescent="0.35">
      <c r="A87">
        <v>0.1</v>
      </c>
      <c r="B87">
        <v>0.9</v>
      </c>
      <c r="C87" s="48">
        <v>1</v>
      </c>
      <c r="D87" s="11" t="s">
        <v>62</v>
      </c>
      <c r="E87" s="44">
        <f>$J$83*$A$87+$B$87*$J$84+L83</f>
        <v>0.70000000000000007</v>
      </c>
      <c r="F87" s="44">
        <f>$J$83*$A$87+$B$87*$J$84+$L$83</f>
        <v>0.70000000000000007</v>
      </c>
      <c r="G87" s="44">
        <f>$J$83*$A$87+$B$87*$J$84+$L$83</f>
        <v>0.70000000000000007</v>
      </c>
      <c r="H87" s="45">
        <f>E87/SUM($E$87:$G$87)</f>
        <v>0.33333333333333337</v>
      </c>
      <c r="I87" s="45">
        <f t="shared" ref="I87:J87" si="52">F87/SUM($E$87:$G$87)</f>
        <v>0.33333333333333337</v>
      </c>
      <c r="J87" s="45">
        <f t="shared" si="52"/>
        <v>0.33333333333333337</v>
      </c>
      <c r="K87">
        <f>-1*LN(H87)</f>
        <v>1.0986122886681096</v>
      </c>
      <c r="L87">
        <f>0*LN(I87)</f>
        <v>0</v>
      </c>
      <c r="M87">
        <f>0*LN(J87)</f>
        <v>0</v>
      </c>
      <c r="N87" s="63"/>
      <c r="O87" s="63"/>
      <c r="P87" s="63"/>
      <c r="Q87" s="63"/>
      <c r="R87" s="63"/>
      <c r="S87" s="63"/>
      <c r="T87" s="46">
        <f>(H87-1)*A87</f>
        <v>-6.6666666666666666E-2</v>
      </c>
      <c r="U87" s="46">
        <f>(H87-1)*B87</f>
        <v>-0.6</v>
      </c>
      <c r="V87" s="46">
        <f>(I87-0)*A87</f>
        <v>3.333333333333334E-2</v>
      </c>
      <c r="W87" s="46">
        <f>(I87-0)*B87</f>
        <v>0.30000000000000004</v>
      </c>
      <c r="X87" s="46">
        <f>(J87-0)*A87</f>
        <v>3.333333333333334E-2</v>
      </c>
      <c r="Y87" s="46">
        <f>(J87-0)*B87</f>
        <v>0.30000000000000004</v>
      </c>
      <c r="Z87" s="51">
        <f>$J$83-$N$83*T87</f>
        <v>0.33333333333333331</v>
      </c>
      <c r="AA87" s="51">
        <f>$J$84-$N$83*U87</f>
        <v>0.6</v>
      </c>
      <c r="AB87" s="51">
        <f>$J$83-$N$83*V87</f>
        <v>0.28333333333333333</v>
      </c>
      <c r="AC87" s="51">
        <f>$J$84-$N$83*W87</f>
        <v>0.14999999999999997</v>
      </c>
      <c r="AD87" s="51">
        <f>$J$83-$N$83*X87</f>
        <v>0.28333333333333333</v>
      </c>
      <c r="AE87" s="51">
        <f>$J$84-$N$83*Y87</f>
        <v>0.14999999999999997</v>
      </c>
      <c r="AF87" s="47"/>
    </row>
    <row r="88" spans="1:32" x14ac:dyDescent="0.35">
      <c r="A88">
        <v>0.6</v>
      </c>
      <c r="B88">
        <v>0.6</v>
      </c>
      <c r="C88" s="48">
        <v>2</v>
      </c>
      <c r="D88" s="11" t="s">
        <v>63</v>
      </c>
      <c r="E88" s="44">
        <f>Z87*$A$88+$B$88*AA87+$L$83</f>
        <v>0.96</v>
      </c>
      <c r="F88" s="44">
        <f>AB87*$A$88+$B$88*AC87+$L$83</f>
        <v>0.65999999999999992</v>
      </c>
      <c r="G88" s="44">
        <f>AD87*$A$88+$B$88*AE87+$L$83</f>
        <v>0.65999999999999992</v>
      </c>
      <c r="H88" s="45">
        <f>E88/SUM($E$88:$G$88)</f>
        <v>0.4210526315789474</v>
      </c>
      <c r="I88" s="45">
        <f t="shared" ref="I88:J88" si="53">F88/SUM($E$88:$G$88)</f>
        <v>0.28947368421052633</v>
      </c>
      <c r="J88" s="45">
        <f t="shared" si="53"/>
        <v>0.28947368421052633</v>
      </c>
      <c r="K88">
        <f>0*LN(H88)</f>
        <v>0</v>
      </c>
      <c r="L88">
        <f t="shared" ref="L88" si="54">-1*LN(I88)</f>
        <v>1.2396908869280152</v>
      </c>
      <c r="M88">
        <f>0*LN(J88)</f>
        <v>0</v>
      </c>
      <c r="N88" s="63"/>
      <c r="O88" s="63"/>
      <c r="P88" s="63"/>
      <c r="Q88" s="63"/>
      <c r="R88" s="63"/>
      <c r="S88" s="63"/>
      <c r="T88" s="46">
        <f>(H88-0)*A88</f>
        <v>0.25263157894736843</v>
      </c>
      <c r="U88" s="46">
        <f>(H88-0)*B88</f>
        <v>0.25263157894736843</v>
      </c>
      <c r="V88" s="46">
        <f>(I88-1)*A88</f>
        <v>-0.4263157894736842</v>
      </c>
      <c r="W88" s="46">
        <f>(I88-1)*B88</f>
        <v>-0.4263157894736842</v>
      </c>
      <c r="X88" s="46">
        <f t="shared" ref="X88" si="55">(J88-0)*A88</f>
        <v>0.1736842105263158</v>
      </c>
      <c r="Y88" s="46">
        <f t="shared" ref="Y88" si="56">(J88-0)*B88</f>
        <v>0.1736842105263158</v>
      </c>
      <c r="Z88" s="51">
        <f>Z87-$N$83*T88</f>
        <v>0.2070175438596491</v>
      </c>
      <c r="AA88" s="51">
        <f t="shared" ref="AA88:AE89" si="57">AA87-$N$83*U88</f>
        <v>0.47368421052631576</v>
      </c>
      <c r="AB88" s="51">
        <f t="shared" si="57"/>
        <v>0.49649122807017543</v>
      </c>
      <c r="AC88" s="51">
        <f t="shared" si="57"/>
        <v>0.36315789473684207</v>
      </c>
      <c r="AD88" s="51">
        <f t="shared" si="57"/>
        <v>0.19649122807017544</v>
      </c>
      <c r="AE88" s="51">
        <f t="shared" si="57"/>
        <v>6.3157894736842066E-2</v>
      </c>
      <c r="AF88" s="47"/>
    </row>
    <row r="89" spans="1:32" x14ac:dyDescent="0.35">
      <c r="A89">
        <v>0.9</v>
      </c>
      <c r="B89">
        <v>0.1</v>
      </c>
      <c r="C89" s="48">
        <v>3</v>
      </c>
      <c r="D89" s="11" t="s">
        <v>64</v>
      </c>
      <c r="E89" s="44">
        <f>Z88*$A$88+$B$88*AA88+$L$83</f>
        <v>0.80842105263157893</v>
      </c>
      <c r="F89" s="44">
        <f t="shared" ref="F89:G89" si="58">AA88*$A$88+$B$88*AB88+$L$83</f>
        <v>0.9821052631578947</v>
      </c>
      <c r="G89" s="44">
        <f t="shared" si="58"/>
        <v>0.91578947368421049</v>
      </c>
      <c r="H89" s="45">
        <f>E89/SUM($E$89:$G$89)</f>
        <v>0.29871645274212372</v>
      </c>
      <c r="I89" s="45">
        <f t="shared" ref="I89:J89" si="59">F89/SUM($E$89:$G$89)</f>
        <v>0.36289381563593937</v>
      </c>
      <c r="J89" s="45">
        <f t="shared" si="59"/>
        <v>0.33838973162193703</v>
      </c>
      <c r="K89">
        <f>0*LN(H89)</f>
        <v>0</v>
      </c>
      <c r="L89">
        <f>0*LN(I89)</f>
        <v>0</v>
      </c>
      <c r="M89">
        <f t="shared" ref="M89" si="60">-1*LN(J89)</f>
        <v>1.0835569956172599</v>
      </c>
      <c r="N89" s="63"/>
      <c r="O89" s="63"/>
      <c r="P89" s="63"/>
      <c r="Q89" s="63"/>
      <c r="R89" s="63"/>
      <c r="S89" s="63"/>
      <c r="T89" s="46">
        <f>(H89-0)*A89</f>
        <v>0.26884480746791134</v>
      </c>
      <c r="U89" s="46">
        <f>(H89-0)*B89</f>
        <v>2.9871645274212374E-2</v>
      </c>
      <c r="V89" s="46">
        <f t="shared" ref="V89" si="61">(I89-0)*A89</f>
        <v>0.32660443407234546</v>
      </c>
      <c r="W89" s="46">
        <f t="shared" ref="W89" si="62">(I89-0)*B89</f>
        <v>3.6289381563593938E-2</v>
      </c>
      <c r="X89" s="46">
        <f>(J89-1)*A89</f>
        <v>-0.59544924154025669</v>
      </c>
      <c r="Y89" s="46">
        <f>(J89-1)*B89</f>
        <v>-6.6161026837806294E-2</v>
      </c>
      <c r="Z89" s="51">
        <f>Z88-$N$83*T89</f>
        <v>7.259514012569343E-2</v>
      </c>
      <c r="AA89" s="51">
        <f t="shared" si="57"/>
        <v>0.45874838788920957</v>
      </c>
      <c r="AB89" s="51">
        <f t="shared" si="57"/>
        <v>0.33318901103400267</v>
      </c>
      <c r="AC89" s="51">
        <f t="shared" si="57"/>
        <v>0.34501320395504509</v>
      </c>
      <c r="AD89" s="51">
        <f t="shared" si="57"/>
        <v>0.49421584884030378</v>
      </c>
      <c r="AE89" s="51">
        <f t="shared" si="57"/>
        <v>9.623840815574522E-2</v>
      </c>
      <c r="AF89" s="47"/>
    </row>
    <row r="90" spans="1:32" x14ac:dyDescent="0.35">
      <c r="AF90" s="47"/>
    </row>
    <row r="91" spans="1:32" x14ac:dyDescent="0.35">
      <c r="B91" s="60" t="s">
        <v>84</v>
      </c>
      <c r="C91" s="61"/>
      <c r="D91" s="61"/>
      <c r="E91" s="61"/>
    </row>
    <row r="93" spans="1:32" x14ac:dyDescent="0.35">
      <c r="B93">
        <v>1</v>
      </c>
      <c r="C93" s="50">
        <v>1</v>
      </c>
      <c r="D93" s="49">
        <v>0</v>
      </c>
      <c r="E93" s="49">
        <v>0</v>
      </c>
      <c r="K93" s="2"/>
    </row>
    <row r="94" spans="1:32" x14ac:dyDescent="0.35">
      <c r="B94">
        <v>2</v>
      </c>
      <c r="C94" s="49">
        <v>0</v>
      </c>
      <c r="D94" s="50">
        <v>1</v>
      </c>
      <c r="E94" s="49">
        <v>0</v>
      </c>
    </row>
    <row r="95" spans="1:32" x14ac:dyDescent="0.35">
      <c r="B95">
        <v>3</v>
      </c>
      <c r="C95" s="49">
        <v>0</v>
      </c>
      <c r="D95" s="49">
        <v>0</v>
      </c>
      <c r="E95" s="50">
        <v>1</v>
      </c>
    </row>
  </sheetData>
  <mergeCells count="22">
    <mergeCell ref="B91:E91"/>
    <mergeCell ref="Z85:AA85"/>
    <mergeCell ref="O55:O58"/>
    <mergeCell ref="Q53:R53"/>
    <mergeCell ref="O64:O67"/>
    <mergeCell ref="I82:N82"/>
    <mergeCell ref="O72:O75"/>
    <mergeCell ref="AB85:AC85"/>
    <mergeCell ref="AD85:AE85"/>
    <mergeCell ref="T86:Y86"/>
    <mergeCell ref="A7:E7"/>
    <mergeCell ref="A17:E17"/>
    <mergeCell ref="A45:E45"/>
    <mergeCell ref="A64:A66"/>
    <mergeCell ref="A55:A57"/>
    <mergeCell ref="A58:A59"/>
    <mergeCell ref="A67:A68"/>
    <mergeCell ref="A72:A74"/>
    <mergeCell ref="A75:A76"/>
    <mergeCell ref="T84:U84"/>
    <mergeCell ref="V84:W84"/>
    <mergeCell ref="X84:Y84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0daee-4ace-447a-866e-8bdfe175f4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4D92F34DC364A9DD4521E8DE997B3" ma:contentTypeVersion="9" ma:contentTypeDescription="Create a new document." ma:contentTypeScope="" ma:versionID="738b5cc51bccd2453d9b10000c5bc5f2">
  <xsd:schema xmlns:xsd="http://www.w3.org/2001/XMLSchema" xmlns:xs="http://www.w3.org/2001/XMLSchema" xmlns:p="http://schemas.microsoft.com/office/2006/metadata/properties" xmlns:ns3="ccf0daee-4ace-447a-866e-8bdfe175f48d" xmlns:ns4="8b363f7c-e811-4445-853c-e25b25ef348a" targetNamespace="http://schemas.microsoft.com/office/2006/metadata/properties" ma:root="true" ma:fieldsID="996feabec552b5bb8c49d5ad42c25d6e" ns3:_="" ns4:_="">
    <xsd:import namespace="ccf0daee-4ace-447a-866e-8bdfe175f48d"/>
    <xsd:import namespace="8b363f7c-e811-4445-853c-e25b25ef34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0daee-4ace-447a-866e-8bdfe175f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63f7c-e811-4445-853c-e25b25ef3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86A3DB-C243-4A67-AAC3-3322100BD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0A5221-03D0-4C06-B121-BF72C6B24696}">
  <ds:schemaRefs>
    <ds:schemaRef ds:uri="http://www.w3.org/XML/1998/namespace"/>
    <ds:schemaRef ds:uri="http://purl.org/dc/dcmitype/"/>
    <ds:schemaRef ds:uri="ccf0daee-4ace-447a-866e-8bdfe175f48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b363f7c-e811-4445-853c-e25b25ef348a"/>
  </ds:schemaRefs>
</ds:datastoreItem>
</file>

<file path=customXml/itemProps3.xml><?xml version="1.0" encoding="utf-8"?>
<ds:datastoreItem xmlns:ds="http://schemas.openxmlformats.org/officeDocument/2006/customXml" ds:itemID="{374277D8-E40A-4632-B76E-7C0531F64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0daee-4ace-447a-866e-8bdfe175f48d"/>
    <ds:schemaRef ds:uri="8b363f7c-e811-4445-853c-e25b25ef3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Skrok</dc:creator>
  <cp:keywords/>
  <dc:description/>
  <cp:lastModifiedBy>Paweł Skrok</cp:lastModifiedBy>
  <cp:revision/>
  <dcterms:created xsi:type="dcterms:W3CDTF">2024-12-15T18:04:00Z</dcterms:created>
  <dcterms:modified xsi:type="dcterms:W3CDTF">2025-01-06T11:52:22Z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0x010100A694D92F34DC364A9DD4521E8DE997B3</vt:lpwstr>
  </property>
</Properties>
</file>