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ate1904="1" showObjects="placeholders" showInkAnnotation="0" showPivotChartFilter="1"/>
  <mc:AlternateContent xmlns:mc="http://schemas.openxmlformats.org/markup-compatibility/2006">
    <mc:Choice Requires="x15">
      <x15ac:absPath xmlns:x15ac="http://schemas.microsoft.com/office/spreadsheetml/2010/11/ac" url="https://d.docs.live.net/f9569fbf7f2805e3/Desktop/Portfolio Projects/"/>
    </mc:Choice>
  </mc:AlternateContent>
  <xr:revisionPtr revIDLastSave="0" documentId="8_{AB1565EF-57CD-4A60-B95A-3658EE943FC2}" xr6:coauthVersionLast="47" xr6:coauthVersionMax="47" xr10:uidLastSave="{00000000-0000-0000-0000-000000000000}"/>
  <bookViews>
    <workbookView xWindow="-110" yWindow="-110" windowWidth="19420" windowHeight="10300" tabRatio="846" firstSheet="3" activeTab="7" xr2:uid="{00000000-000D-0000-FFFF-FFFF00000000}"/>
  </bookViews>
  <sheets>
    <sheet name="ZW Sales Commissions" sheetId="35" r:id="rId1"/>
    <sheet name="ZW Ratio Analysis" sheetId="37" r:id="rId2"/>
    <sheet name="ZW Operating Expenses" sheetId="41" r:id="rId3"/>
    <sheet name="Y-E Worksheet" sheetId="1" r:id="rId4"/>
    <sheet name="Balance Sheet" sheetId="3" r:id="rId5"/>
    <sheet name="Income Statement" sheetId="2" r:id="rId6"/>
    <sheet name="Financial Highlights" sheetId="38" r:id="rId7"/>
    <sheet name="Invoices" sheetId="39" r:id="rId8"/>
    <sheet name="Text Processing" sheetId="40" r:id="rId9"/>
  </sheets>
  <definedNames>
    <definedName name="_xlnm._FilterDatabase" localSheetId="5" hidden="1">'Income Statement'!$B$25:$E$34</definedName>
    <definedName name="_xlnm._FilterDatabase" localSheetId="2" hidden="1">'ZW Operating Expenses'!$A$3:$B$34</definedName>
    <definedName name="AW_S">'ZW Sales Commissions'!$C$18:$G$18</definedName>
    <definedName name="CW_L">'ZW Sales Commissions'!$C$17:$G$17</definedName>
    <definedName name="CW_S">'ZW Sales Commissions'!$C$16:$G$16</definedName>
    <definedName name="FS_1">'ZW Sales Commissions'!$C$12:$G$12</definedName>
    <definedName name="FS_2">'ZW Sales Commissions'!$C$13:$G$13</definedName>
    <definedName name="PS_1">'ZW Sales Commissions'!$C$9:$G$9</definedName>
    <definedName name="PS_2">'ZW Sales Commissions'!$C$10:$G$10</definedName>
    <definedName name="PS_3">'ZW Sales Commissions'!$C$11:$G$11</definedName>
    <definedName name="PW_L">'ZW Sales Commissions'!$C$19:$G$19</definedName>
    <definedName name="WC_1">'ZW Sales Commissions'!$C$22:$G$22</definedName>
    <definedName name="WC_2">'ZW Sales Commissions'!$C$23:$G$23</definedName>
    <definedName name="ZW_Beg_Inventory">'Balance Sheet'!$G$10</definedName>
    <definedName name="ZW_Beg_Tot_Assets">'Balance Sheet'!$G$18</definedName>
    <definedName name="ZW_Beg_Tot_Equity">'Balance Sheet'!$G$40</definedName>
    <definedName name="ZW_Cost_of_Goods_Sold">'Income Statement'!$G$11</definedName>
    <definedName name="ZW_Current_Assets">'Balance Sheet'!$I$13</definedName>
    <definedName name="ZW_Current_Liab">'Balance Sheet'!$I$27</definedName>
    <definedName name="ZW_End_Invent">'Balance Sheet'!$I$10</definedName>
    <definedName name="ZW_End_Tot_Assets">'Balance Sheet'!$I$18</definedName>
    <definedName name="ZW_End_Tot_Equity">'Balance Sheet'!$I$40</definedName>
    <definedName name="ZW_End_Tot_Liab">'Balance Sheet'!$I$34</definedName>
    <definedName name="ZW_Fed_Inc_Tax_Exp">'Income Statement'!$G$62</definedName>
    <definedName name="ZW_Int_Exp">'Income Statement'!$E$56</definedName>
    <definedName name="ZW_Net_Inc">'Income Statement'!$G$64</definedName>
    <definedName name="ZW_Net_Sales">'Income Statement'!$G$9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40" l="1"/>
  <c r="H7" i="40"/>
  <c r="H8" i="40"/>
  <c r="H9" i="40"/>
  <c r="H10" i="40"/>
  <c r="H11" i="40"/>
  <c r="H12" i="40"/>
  <c r="H5" i="40"/>
  <c r="F12" i="40"/>
  <c r="F6" i="40"/>
  <c r="F7" i="40"/>
  <c r="F8" i="40"/>
  <c r="F9" i="40"/>
  <c r="F10" i="40"/>
  <c r="F11" i="40"/>
  <c r="F5" i="40"/>
  <c r="D6" i="40"/>
  <c r="D7" i="40"/>
  <c r="D8" i="40"/>
  <c r="D9" i="40"/>
  <c r="D10" i="40"/>
  <c r="D11" i="40"/>
  <c r="D12" i="40"/>
  <c r="D5" i="40"/>
  <c r="B6" i="40"/>
  <c r="B7" i="40"/>
  <c r="B8" i="40"/>
  <c r="B9" i="40"/>
  <c r="B10" i="40"/>
  <c r="B11" i="40"/>
  <c r="B12" i="40"/>
  <c r="B5" i="40"/>
  <c r="E21" i="39"/>
  <c r="E19" i="39"/>
  <c r="E17" i="39"/>
  <c r="E15" i="39"/>
  <c r="G22" i="38"/>
  <c r="G20" i="38"/>
  <c r="G16" i="38"/>
  <c r="G18" i="38"/>
  <c r="A3" i="41"/>
  <c r="E16" i="2"/>
  <c r="B3" i="41"/>
  <c r="A4" i="41"/>
  <c r="B4" i="41"/>
  <c r="A5" i="41"/>
  <c r="B5" i="41"/>
  <c r="A6" i="41"/>
  <c r="B6" i="41"/>
  <c r="A7" i="41"/>
  <c r="B7" i="41"/>
  <c r="A8" i="41"/>
  <c r="B8" i="41"/>
  <c r="A9" i="41"/>
  <c r="B9" i="41"/>
  <c r="A10" i="41"/>
  <c r="B10" i="41"/>
  <c r="A11" i="41"/>
  <c r="B11" i="41"/>
  <c r="A12" i="41"/>
  <c r="B12" i="41"/>
  <c r="A13" i="41"/>
  <c r="B13" i="41"/>
  <c r="A14" i="41"/>
  <c r="B14" i="41"/>
  <c r="A15" i="41"/>
  <c r="B15" i="41"/>
  <c r="A16" i="41"/>
  <c r="B16" i="41"/>
  <c r="A17" i="41"/>
  <c r="B17" i="41"/>
  <c r="A18" i="41"/>
  <c r="B18" i="41"/>
  <c r="A19" i="41"/>
  <c r="B19" i="41"/>
  <c r="A20" i="41"/>
  <c r="B20" i="41"/>
  <c r="A21" i="41"/>
  <c r="B21" i="41"/>
  <c r="A22" i="41"/>
  <c r="B22" i="41"/>
  <c r="A23" i="41"/>
  <c r="B23" i="41"/>
  <c r="A24" i="41"/>
  <c r="B24" i="41"/>
  <c r="A25" i="41"/>
  <c r="B25" i="41"/>
  <c r="A26" i="41"/>
  <c r="B26" i="41"/>
  <c r="A27" i="41"/>
  <c r="B27" i="41"/>
  <c r="A28" i="41"/>
  <c r="B28" i="41"/>
  <c r="A29" i="41"/>
  <c r="B29" i="41"/>
  <c r="A30" i="41"/>
  <c r="B30" i="41"/>
  <c r="A31" i="41"/>
  <c r="B31" i="41"/>
  <c r="A32" i="41"/>
  <c r="B32" i="41"/>
  <c r="A33" i="41"/>
  <c r="B33" i="41"/>
  <c r="A34" i="41"/>
  <c r="B34" i="41"/>
  <c r="E8" i="2"/>
  <c r="G9" i="2"/>
  <c r="G13" i="2"/>
  <c r="G49" i="2"/>
  <c r="G51" i="2"/>
  <c r="G60" i="2"/>
  <c r="G64" i="2"/>
  <c r="B14" i="37"/>
  <c r="B12" i="37"/>
  <c r="B10" i="37"/>
  <c r="B8" i="37"/>
  <c r="B6" i="37"/>
  <c r="B4" i="37"/>
  <c r="G36" i="35"/>
  <c r="F36" i="35"/>
  <c r="F37" i="35"/>
  <c r="G31" i="35"/>
  <c r="G40" i="35"/>
  <c r="F40" i="35"/>
  <c r="E40" i="35"/>
  <c r="D40" i="35"/>
  <c r="C40" i="35"/>
  <c r="G39" i="35"/>
  <c r="F39" i="35"/>
  <c r="E39" i="35"/>
  <c r="D39" i="35"/>
  <c r="C39" i="35"/>
  <c r="G38" i="35"/>
  <c r="F38" i="35"/>
  <c r="E38" i="35"/>
  <c r="D38" i="35"/>
  <c r="C38" i="35"/>
  <c r="G37" i="35"/>
  <c r="E37" i="35"/>
  <c r="D37" i="35"/>
  <c r="C37" i="35"/>
  <c r="E36" i="35"/>
  <c r="D36" i="35"/>
  <c r="C36" i="35"/>
  <c r="G35" i="35"/>
  <c r="F35" i="35"/>
  <c r="E35" i="35"/>
  <c r="D35" i="35"/>
  <c r="C35" i="35"/>
  <c r="G34" i="35"/>
  <c r="F34" i="35"/>
  <c r="E34" i="35"/>
  <c r="D34" i="35"/>
  <c r="C34" i="35"/>
  <c r="G33" i="35"/>
  <c r="F33" i="35"/>
  <c r="E33" i="35"/>
  <c r="D33" i="35"/>
  <c r="C33" i="35"/>
  <c r="G32" i="35"/>
  <c r="F32" i="35"/>
  <c r="E32" i="35"/>
  <c r="D32" i="35"/>
  <c r="C32" i="35"/>
  <c r="F31" i="35"/>
  <c r="E31" i="35"/>
  <c r="D31" i="35"/>
  <c r="C31" i="35"/>
  <c r="G30" i="35"/>
  <c r="F30" i="35"/>
  <c r="E30" i="35"/>
  <c r="D30" i="35"/>
  <c r="C30" i="35"/>
  <c r="I3" i="3"/>
  <c r="A1" i="40"/>
  <c r="A1" i="39"/>
  <c r="E1" i="40"/>
  <c r="E1" i="39"/>
  <c r="D1" i="38"/>
  <c r="A1" i="1"/>
  <c r="G10" i="38"/>
  <c r="G13" i="38"/>
  <c r="F10" i="38"/>
  <c r="F13" i="38"/>
  <c r="E10" i="38"/>
  <c r="E13" i="38"/>
  <c r="D10" i="38"/>
  <c r="D13" i="38"/>
  <c r="C10" i="38"/>
  <c r="C13" i="38"/>
  <c r="D6" i="38"/>
  <c r="E6" i="38"/>
  <c r="F6" i="38"/>
  <c r="G6" i="38"/>
  <c r="G2" i="2"/>
  <c r="I2" i="3"/>
  <c r="E47" i="2"/>
  <c r="E45" i="2"/>
  <c r="E43" i="2"/>
  <c r="G62" i="2"/>
  <c r="E40" i="2"/>
  <c r="E38" i="2"/>
  <c r="E36" i="2"/>
  <c r="E34" i="2"/>
  <c r="E32" i="2"/>
  <c r="E30" i="2"/>
  <c r="E28" i="2"/>
  <c r="E26" i="2"/>
  <c r="E24" i="2"/>
  <c r="E22" i="2"/>
  <c r="E20" i="2"/>
  <c r="E18" i="2"/>
  <c r="E54" i="2"/>
  <c r="I38" i="3"/>
  <c r="I37" i="3"/>
  <c r="I31" i="3"/>
  <c r="I30" i="3"/>
  <c r="I26" i="3"/>
  <c r="I24" i="3"/>
  <c r="I23" i="3"/>
  <c r="I16" i="3"/>
  <c r="I8" i="3"/>
  <c r="E46" i="2"/>
  <c r="E44" i="2"/>
  <c r="E42" i="2"/>
  <c r="E41" i="2"/>
  <c r="E39" i="2"/>
  <c r="E37" i="2"/>
  <c r="E35" i="2"/>
  <c r="E33" i="2"/>
  <c r="E31" i="2"/>
  <c r="E29" i="2"/>
  <c r="E27" i="2"/>
  <c r="E23" i="2"/>
  <c r="E21" i="2"/>
  <c r="E19" i="2"/>
  <c r="E17" i="2"/>
  <c r="G11" i="2"/>
  <c r="C7" i="2"/>
  <c r="I12" i="3"/>
  <c r="I11" i="3"/>
  <c r="E25" i="2"/>
  <c r="G66" i="2"/>
  <c r="E56" i="2"/>
  <c r="G39" i="3"/>
  <c r="G38" i="3"/>
  <c r="G37" i="3"/>
  <c r="G31" i="3"/>
  <c r="G30" i="3"/>
  <c r="G26" i="3"/>
  <c r="G25" i="3"/>
  <c r="G24" i="3"/>
  <c r="G23" i="3"/>
  <c r="G16" i="3"/>
  <c r="G15" i="3"/>
  <c r="G12" i="3"/>
  <c r="G11" i="3"/>
  <c r="G10" i="3"/>
  <c r="G9" i="3"/>
  <c r="G8" i="3"/>
  <c r="G7" i="3"/>
  <c r="G13" i="3"/>
  <c r="G18" i="3"/>
  <c r="G32" i="3"/>
  <c r="G40" i="3"/>
  <c r="G27" i="3"/>
  <c r="G34" i="3"/>
  <c r="G43" i="3"/>
  <c r="E6" i="2"/>
  <c r="I25" i="3"/>
  <c r="I27" i="3"/>
  <c r="I9" i="3"/>
  <c r="I10" i="3"/>
  <c r="I15" i="3"/>
  <c r="I7" i="3"/>
  <c r="I32" i="3"/>
  <c r="F41" i="35"/>
  <c r="D41" i="35"/>
  <c r="G24" i="35"/>
  <c r="F24" i="35"/>
  <c r="E24" i="35"/>
  <c r="D24" i="35"/>
  <c r="C24" i="35"/>
  <c r="G20" i="35"/>
  <c r="F20" i="35"/>
  <c r="E20" i="35"/>
  <c r="D20" i="35"/>
  <c r="C20" i="35"/>
  <c r="G14" i="35"/>
  <c r="F14" i="35"/>
  <c r="E14" i="35"/>
  <c r="D14" i="35"/>
  <c r="C14" i="35"/>
  <c r="E25" i="35"/>
  <c r="G25" i="35"/>
  <c r="I13" i="3"/>
  <c r="I18" i="3"/>
  <c r="C8" i="2"/>
  <c r="E55" i="2"/>
  <c r="G58" i="2"/>
  <c r="I34" i="3"/>
  <c r="C25" i="35"/>
  <c r="H20" i="35"/>
  <c r="D25" i="35"/>
  <c r="F25" i="35"/>
  <c r="H24" i="35"/>
  <c r="C41" i="35"/>
  <c r="E41" i="35"/>
  <c r="G41" i="35"/>
  <c r="H14" i="35"/>
  <c r="I39" i="3"/>
  <c r="I40" i="3"/>
  <c r="I43" i="3"/>
  <c r="G70" i="2"/>
  <c r="H41" i="35"/>
  <c r="H25" i="35"/>
  <c r="G68" i="2"/>
  <c r="H43" i="35"/>
</calcChain>
</file>

<file path=xl/sharedStrings.xml><?xml version="1.0" encoding="utf-8"?>
<sst xmlns="http://schemas.openxmlformats.org/spreadsheetml/2006/main" count="352" uniqueCount="250">
  <si>
    <t>ACCT</t>
  </si>
  <si>
    <t>DEBIT</t>
  </si>
  <si>
    <t>CREDIT</t>
  </si>
  <si>
    <t>REVENUE</t>
  </si>
  <si>
    <t>NO.</t>
  </si>
  <si>
    <t>CURRENT ASSETS</t>
  </si>
  <si>
    <t xml:space="preserve"> </t>
  </si>
  <si>
    <t>ASSETS</t>
  </si>
  <si>
    <t>-</t>
  </si>
  <si>
    <t>COST OF GOODS SOLD</t>
  </si>
  <si>
    <t>LIABILITIES</t>
  </si>
  <si>
    <t>GROSS MARGIN</t>
  </si>
  <si>
    <t>CURRENT LIABILITIES</t>
  </si>
  <si>
    <t>OPERATING EXPENSES</t>
  </si>
  <si>
    <t>STOCKHOLDERS' EQUITY</t>
  </si>
  <si>
    <t>EXPENSES</t>
  </si>
  <si>
    <t xml:space="preserve">        Sub-totals</t>
  </si>
  <si>
    <t xml:space="preserve">            Net Income (Loss)</t>
  </si>
  <si>
    <t xml:space="preserve">        TOTALS</t>
  </si>
  <si>
    <t>Sales</t>
  </si>
  <si>
    <t>Less:  Sales Discounts Taken</t>
  </si>
  <si>
    <t xml:space="preserve">            Sales Returns and Allowances</t>
  </si>
  <si>
    <t>NET SALES</t>
  </si>
  <si>
    <t>Interest Expense</t>
  </si>
  <si>
    <t>TOTAL OPERATING EXPENSE</t>
  </si>
  <si>
    <t>INCOME (LOSS) BEFORE TAXES</t>
  </si>
  <si>
    <t>FEDERAL INCOME TAX</t>
  </si>
  <si>
    <t>NET INCOME (LOSS)</t>
  </si>
  <si>
    <t>Accounts Receivable</t>
  </si>
  <si>
    <t>Inventory</t>
  </si>
  <si>
    <t xml:space="preserve">     Total Current Assets</t>
  </si>
  <si>
    <t>TOTAL ASSETS</t>
  </si>
  <si>
    <t>LIABILITIES AND STOCKHOLDER'S EQUITY</t>
  </si>
  <si>
    <t>Accounts Payable</t>
  </si>
  <si>
    <t>Payroll Taxes Withheld and Payable</t>
  </si>
  <si>
    <t>Federal Income Tax Payable</t>
  </si>
  <si>
    <t xml:space="preserve">     Total Current Liabilities</t>
  </si>
  <si>
    <t xml:space="preserve">     Total Liabilities</t>
  </si>
  <si>
    <t>Common Stock</t>
  </si>
  <si>
    <t>Retained Earnings</t>
  </si>
  <si>
    <t xml:space="preserve">     Total Stockholder's Equity</t>
  </si>
  <si>
    <t xml:space="preserve">TOTAL LIABILITIES AND </t>
  </si>
  <si>
    <t xml:space="preserve">   STOCKHOLDER'S EQUITY</t>
  </si>
  <si>
    <t>Accounts receivable</t>
  </si>
  <si>
    <t>Accounts payable</t>
  </si>
  <si>
    <t>EARNINGS PER SHARE</t>
  </si>
  <si>
    <t>INCOME FROM OPERATIONS</t>
  </si>
  <si>
    <t>OTHER INCOME AND EXPENSES</t>
  </si>
  <si>
    <t>POST CLOSING</t>
  </si>
  <si>
    <t>UNADJUSTED</t>
  </si>
  <si>
    <t>ADJUSTMENTS</t>
  </si>
  <si>
    <t>TRIAL BALANCE</t>
  </si>
  <si>
    <t>--------------------</t>
  </si>
  <si>
    <t>General checking account</t>
  </si>
  <si>
    <t>Payroll checking account</t>
  </si>
  <si>
    <t>Money market account</t>
  </si>
  <si>
    <t>Savings account</t>
  </si>
  <si>
    <t>Petty cash</t>
  </si>
  <si>
    <t>Prepaid expenses</t>
  </si>
  <si>
    <t>Land and buildings</t>
  </si>
  <si>
    <t>Accumulated depreciation</t>
  </si>
  <si>
    <t>Mortgages payable</t>
  </si>
  <si>
    <t>Notes payable</t>
  </si>
  <si>
    <t>Common stock</t>
  </si>
  <si>
    <t>Paid-in capital in excess of par - common</t>
  </si>
  <si>
    <t>Dividends - common</t>
  </si>
  <si>
    <t>Retained earnings</t>
  </si>
  <si>
    <t>Sales returns and allowances</t>
  </si>
  <si>
    <t>Wages and salaries expense</t>
  </si>
  <si>
    <t>FICA tax expense</t>
  </si>
  <si>
    <t>Medicare tax expense</t>
  </si>
  <si>
    <t>FUTA expense</t>
  </si>
  <si>
    <t>SUTA expense</t>
  </si>
  <si>
    <t>Utilities expense</t>
  </si>
  <si>
    <t>Landscaping expense</t>
  </si>
  <si>
    <t>Advertising expense</t>
  </si>
  <si>
    <t>Festivals &amp; competitions expense</t>
  </si>
  <si>
    <t>Telephone expense</t>
  </si>
  <si>
    <t>Postage expense</t>
  </si>
  <si>
    <t>Other consulting fees</t>
  </si>
  <si>
    <t>Office supplies expense</t>
  </si>
  <si>
    <t>Data processing expense</t>
  </si>
  <si>
    <t>Travel and entertainment expense</t>
  </si>
  <si>
    <t>Dues &amp; subscriptions expense</t>
  </si>
  <si>
    <t>Federal income tax expense</t>
  </si>
  <si>
    <t>Bad debt expense</t>
  </si>
  <si>
    <t>Interest expense</t>
  </si>
  <si>
    <t>Investments</t>
  </si>
  <si>
    <t>Inventory - production</t>
  </si>
  <si>
    <t>Inventory - finished goods</t>
  </si>
  <si>
    <t>YEAR-END WORKSHEET</t>
  </si>
  <si>
    <t>Internet &amp; computer expense</t>
  </si>
  <si>
    <t>Workmen's compensation insurance</t>
  </si>
  <si>
    <t>Medical insurance</t>
  </si>
  <si>
    <t>Other employee benefits expense</t>
  </si>
  <si>
    <t>Marketing expense</t>
  </si>
  <si>
    <t>Sales commissions expense</t>
  </si>
  <si>
    <t>Repair and maintenance</t>
  </si>
  <si>
    <t>Insurance expense</t>
  </si>
  <si>
    <t>Depreciation expense</t>
  </si>
  <si>
    <t>Legal &amp; accounting fees</t>
  </si>
  <si>
    <t>Irrigation &amp; waste disposal expense</t>
  </si>
  <si>
    <t>Miscellaneous expense</t>
  </si>
  <si>
    <t>Less:  Allowance for bad debts</t>
  </si>
  <si>
    <t>Allowance for bad debts</t>
  </si>
  <si>
    <t>Additional Paid-In Capital in Excess of Par</t>
  </si>
  <si>
    <t>PROPERTY, PLANT &amp; EQUIPMENT</t>
  </si>
  <si>
    <t>Less:  Accumulated Depreciation</t>
  </si>
  <si>
    <t>Cash &amp; Cash Equivalents</t>
  </si>
  <si>
    <t>Prepaid Expenses</t>
  </si>
  <si>
    <t>Investments - Available for Sale</t>
  </si>
  <si>
    <t>Accrued Expenses</t>
  </si>
  <si>
    <t>LONG-TERM LIABILITIES</t>
  </si>
  <si>
    <t>Mortgage Payable</t>
  </si>
  <si>
    <t>Note payable</t>
  </si>
  <si>
    <t xml:space="preserve">     Total Long-Term Liabilities</t>
  </si>
  <si>
    <t>Other accrued expenses</t>
  </si>
  <si>
    <t>Sales discounts</t>
  </si>
  <si>
    <t>Cost of goods sold</t>
  </si>
  <si>
    <t>SHEET</t>
  </si>
  <si>
    <t>BALANCE</t>
  </si>
  <si>
    <t>STATEMENT</t>
  </si>
  <si>
    <t xml:space="preserve"> INCOME</t>
  </si>
  <si>
    <t>TITLE</t>
  </si>
  <si>
    <t xml:space="preserve"> ACCOUNT</t>
  </si>
  <si>
    <t>ADJUSTED</t>
  </si>
  <si>
    <t>Federal income taxes payable</t>
  </si>
  <si>
    <t>Repairs and maintenance</t>
  </si>
  <si>
    <t>Postage &amp; shipping expense</t>
  </si>
  <si>
    <t>Other insurance expense</t>
  </si>
  <si>
    <t>FICA payable - employer</t>
  </si>
  <si>
    <t>Medicare payable - employer</t>
  </si>
  <si>
    <t>Unemployment taxes payable</t>
  </si>
  <si>
    <t>Dividend income</t>
  </si>
  <si>
    <t>Interest income</t>
  </si>
  <si>
    <t>Property tax expense</t>
  </si>
  <si>
    <t>Lease expense</t>
  </si>
  <si>
    <t>Automobile expense</t>
  </si>
  <si>
    <t>Federal income tax withheld</t>
  </si>
  <si>
    <t>FICA withheld</t>
  </si>
  <si>
    <t>Medicare withheld</t>
  </si>
  <si>
    <t>Equipment</t>
  </si>
  <si>
    <t>Dividend Income</t>
  </si>
  <si>
    <t>Interest Income</t>
  </si>
  <si>
    <t>Property taxes payable</t>
  </si>
  <si>
    <t>Items sold in thousand of units</t>
  </si>
  <si>
    <t>AL</t>
  </si>
  <si>
    <t>GA</t>
  </si>
  <si>
    <t>MS</t>
  </si>
  <si>
    <t>LA</t>
  </si>
  <si>
    <t>TN</t>
  </si>
  <si>
    <t>Screwdrivers</t>
  </si>
  <si>
    <t>#1 Phillips Screwdriver</t>
  </si>
  <si>
    <t>#2 Phillips Screwdriver</t>
  </si>
  <si>
    <t>#3 Phillips Screwdriver</t>
  </si>
  <si>
    <t>#1 Flat Screwdriver</t>
  </si>
  <si>
    <t>#2 Flat Screwdriver</t>
  </si>
  <si>
    <t>Wrenches</t>
  </si>
  <si>
    <t>Small Crescent Wrench</t>
  </si>
  <si>
    <t>Large Crescent Wrench</t>
  </si>
  <si>
    <t>Allen Wrench Set</t>
  </si>
  <si>
    <t>Larch Pipe Wrench</t>
  </si>
  <si>
    <t>Chisels</t>
  </si>
  <si>
    <t>1" Wood Chisel</t>
  </si>
  <si>
    <t>4" Wood Chisel</t>
  </si>
  <si>
    <t>Total bottles sold</t>
  </si>
  <si>
    <t>Commissions</t>
  </si>
  <si>
    <t>Total Commissions</t>
  </si>
  <si>
    <t>Average commission per item sold</t>
  </si>
  <si>
    <t>Current Ratio</t>
  </si>
  <si>
    <t>Inventory Turnover</t>
  </si>
  <si>
    <t>Asset Turnover</t>
  </si>
  <si>
    <t>Return on Equity</t>
  </si>
  <si>
    <t>Debt-Equity Ratio</t>
  </si>
  <si>
    <t>Times Interest Earned</t>
  </si>
  <si>
    <t>RETAINED EARNINGS - 12/31/2011</t>
  </si>
  <si>
    <t>Shares outstanding</t>
  </si>
  <si>
    <t>TOTAL OTHER INCOME AND EXPENSES</t>
  </si>
  <si>
    <t>RETAINED EARNINGS - 12/31/2012</t>
  </si>
  <si>
    <t>5-Year Trend Analysis Worksheet</t>
  </si>
  <si>
    <t>Five Year Financial Highlights</t>
  </si>
  <si>
    <t>(amounts in ,000s)</t>
  </si>
  <si>
    <t>Net Revenues</t>
  </si>
  <si>
    <t>Cost of Sales</t>
  </si>
  <si>
    <t>Gross Profit</t>
  </si>
  <si>
    <t>G&amp;A Expenses</t>
  </si>
  <si>
    <t>Operating Profit</t>
  </si>
  <si>
    <t>1)</t>
  </si>
  <si>
    <t>2)</t>
  </si>
  <si>
    <t>3)</t>
  </si>
  <si>
    <t>4)</t>
  </si>
  <si>
    <t>Invoice Analysis Worksheet</t>
  </si>
  <si>
    <t>Date</t>
  </si>
  <si>
    <t>Document #</t>
  </si>
  <si>
    <t>Customer ID</t>
  </si>
  <si>
    <t>Transaction Type</t>
  </si>
  <si>
    <t>Amount</t>
  </si>
  <si>
    <t>CS4553</t>
  </si>
  <si>
    <t>SA</t>
  </si>
  <si>
    <t>CS2971</t>
  </si>
  <si>
    <t>2103C</t>
  </si>
  <si>
    <t>CS3503</t>
  </si>
  <si>
    <t>CM</t>
  </si>
  <si>
    <t>2104C</t>
  </si>
  <si>
    <t>CS5199</t>
  </si>
  <si>
    <t>2107C</t>
  </si>
  <si>
    <t>2108C</t>
  </si>
  <si>
    <t>CS2333</t>
  </si>
  <si>
    <t>Sum of all transactions</t>
  </si>
  <si>
    <t>Sum of all sales invoices (SA; positive amounts)</t>
  </si>
  <si>
    <t>Count of all transactions</t>
  </si>
  <si>
    <t>Count of all credit memo transactions (CM; negative amounts)</t>
  </si>
  <si>
    <t>Partial Code Block Listing</t>
  </si>
  <si>
    <t>Code Block</t>
  </si>
  <si>
    <t>Entity Code</t>
  </si>
  <si>
    <t>Entity Name</t>
  </si>
  <si>
    <t>Dept Code</t>
  </si>
  <si>
    <t>Department Name</t>
  </si>
  <si>
    <t>Location Code</t>
  </si>
  <si>
    <t>Location Description</t>
  </si>
  <si>
    <t>Natural Account Code</t>
  </si>
  <si>
    <t>Natural Account Description</t>
  </si>
  <si>
    <t>12-31-2014</t>
  </si>
  <si>
    <t>Trade Receivables</t>
  </si>
  <si>
    <t>For the year ended December 31, 2015</t>
  </si>
  <si>
    <t>12-31-2015</t>
  </si>
  <si>
    <t>SPRG 2016</t>
  </si>
  <si>
    <t>232-2235-404-110000</t>
  </si>
  <si>
    <t>232-3310-404-110000</t>
  </si>
  <si>
    <t>232-3310-662-110000</t>
  </si>
  <si>
    <t>565-5895-662-110000</t>
  </si>
  <si>
    <t>232-2235-404-120350</t>
  </si>
  <si>
    <t>232-3310-404-120350</t>
  </si>
  <si>
    <t>232-3310-662-120350</t>
  </si>
  <si>
    <t>565-5895-662-120350</t>
  </si>
  <si>
    <t>TechBean, Inc.</t>
  </si>
  <si>
    <t>TBI Shared Services, Inc.</t>
  </si>
  <si>
    <t>Controller's Office</t>
  </si>
  <si>
    <t>Payroll</t>
  </si>
  <si>
    <t>Production</t>
  </si>
  <si>
    <t>Laurel Warehouse</t>
  </si>
  <si>
    <t>Coffeeville HQ</t>
  </si>
  <si>
    <t>Primary Checking</t>
  </si>
  <si>
    <t>Operating Expense</t>
  </si>
  <si>
    <t>Zach Weldon Products, Inc.</t>
  </si>
  <si>
    <t>Zach Weldon Products, Inc.
Ratio Analysis for 2015</t>
  </si>
  <si>
    <t>Zach Weldon Products Inc.
Expenses in Excess of $200,000
For the Year Ending 12/31/2015</t>
  </si>
  <si>
    <t>Zach Weldon Products, Inc.
Balance Sheet
For the Year Ending 12-31-2015</t>
  </si>
  <si>
    <t>Zach Weldon Products, Inc.
Statement of Income and Retained Earnings
For the Year Ended 12-31-2015</t>
  </si>
  <si>
    <t>ZW Zach Weldon Products,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</si>
</sst>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8" formatCode="&quot;$&quot;#,##0.00_);[Red]\(&quot;$&quot;#,##0.00\)"/>
    <numFmt numFmtId="43" formatCode="_(* #,##0.00_);_(* \(#,##0.00\);_(* &quot;-&quot;??_);_(@_)"/>
    <numFmt numFmtId="164" formatCode="&quot;$&quot;#,##0.00;[Red]&quot;$&quot;#,##0.00"/>
    <numFmt numFmtId="165" formatCode="&quot;$&quot;#,##0.00"/>
    <numFmt numFmtId="166" formatCode="_(* #,##0_);_(* \(#,##0\);_(* &quot;-&quot;??_);_(@_)"/>
  </numFmts>
  <fonts count="16">
    <font>
      <sz val="10"/>
      <name val="Geneva"/>
    </font>
    <font>
      <b/>
      <sz val="10"/>
      <name val="Geneva"/>
    </font>
    <font>
      <sz val="10"/>
      <name val="Geneva"/>
    </font>
    <font>
      <b/>
      <sz val="14"/>
      <name val="Arial"/>
      <family val="2"/>
    </font>
    <font>
      <b/>
      <sz val="12"/>
      <name val="Arial"/>
      <family val="2"/>
    </font>
    <font>
      <b/>
      <sz val="10"/>
      <name val="Arial"/>
      <family val="2"/>
    </font>
    <font>
      <b/>
      <sz val="12"/>
      <name val="Arial"/>
      <family val="2"/>
    </font>
    <font>
      <b/>
      <sz val="11"/>
      <name val="Arial"/>
      <family val="2"/>
    </font>
    <font>
      <b/>
      <sz val="11"/>
      <name val="Arial"/>
      <family val="2"/>
    </font>
    <font>
      <sz val="10"/>
      <name val="Arial"/>
      <family val="2"/>
    </font>
    <font>
      <sz val="8"/>
      <name val="Geneva"/>
    </font>
    <font>
      <i/>
      <sz val="8"/>
      <color indexed="10"/>
      <name val="Geneva"/>
    </font>
    <font>
      <sz val="10"/>
      <color indexed="10"/>
      <name val="Geneva"/>
    </font>
    <font>
      <sz val="11"/>
      <name val="Arial"/>
      <family val="2"/>
    </font>
    <font>
      <sz val="10"/>
      <color rgb="FF002060"/>
      <name val="Geneva"/>
    </font>
    <font>
      <b/>
      <u/>
      <sz val="10"/>
      <name val="Geneva"/>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14996795556505021"/>
        <bgColor indexed="64"/>
      </patternFill>
    </fill>
  </fills>
  <borders count="28">
    <border>
      <left/>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double">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medium">
        <color theme="3" tint="0.39994506668294322"/>
      </left>
      <right style="medium">
        <color theme="3" tint="0.39994506668294322"/>
      </right>
      <top style="medium">
        <color theme="3" tint="0.39994506668294322"/>
      </top>
      <bottom style="medium">
        <color theme="3" tint="0.39994506668294322"/>
      </bottom>
      <diagonal/>
    </border>
    <border>
      <left style="medium">
        <color rgb="FF0070C0"/>
      </left>
      <right style="medium">
        <color rgb="FF0070C0"/>
      </right>
      <top style="medium">
        <color rgb="FF0070C0"/>
      </top>
      <bottom style="medium">
        <color rgb="FF0070C0"/>
      </bottom>
      <diagonal/>
    </border>
    <border>
      <left style="medium">
        <color rgb="FFFF0000"/>
      </left>
      <right style="medium">
        <color rgb="FFFF0000"/>
      </right>
      <top style="medium">
        <color rgb="FFFF0000"/>
      </top>
      <bottom style="medium">
        <color rgb="FFFF0000"/>
      </bottom>
      <diagonal/>
    </border>
    <border>
      <left style="medium">
        <color rgb="FF00B050"/>
      </left>
      <right style="medium">
        <color rgb="FF00B050"/>
      </right>
      <top style="medium">
        <color rgb="FF00B050"/>
      </top>
      <bottom style="medium">
        <color rgb="FF00B050"/>
      </bottom>
      <diagonal/>
    </border>
    <border>
      <left style="medium">
        <color rgb="FFFFFF00"/>
      </left>
      <right style="medium">
        <color rgb="FFFFFF00"/>
      </right>
      <top style="medium">
        <color rgb="FFFFFF00"/>
      </top>
      <bottom style="medium">
        <color rgb="FFFFFF00"/>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medium">
        <color rgb="FF7030A0"/>
      </right>
      <top style="medium">
        <color rgb="FF7030A0"/>
      </top>
      <bottom style="medium">
        <color rgb="FF7030A0"/>
      </bottom>
      <diagonal/>
    </border>
    <border>
      <left style="medium">
        <color theme="9" tint="-0.24994659260841701"/>
      </left>
      <right style="medium">
        <color theme="9" tint="-0.24994659260841701"/>
      </right>
      <top style="medium">
        <color theme="9" tint="-0.24994659260841701"/>
      </top>
      <bottom/>
      <diagonal/>
    </border>
    <border>
      <left style="medium">
        <color theme="8" tint="0.39994506668294322"/>
      </left>
      <right style="medium">
        <color theme="8" tint="0.39994506668294322"/>
      </right>
      <top style="medium">
        <color theme="8" tint="0.39994506668294322"/>
      </top>
      <bottom/>
      <diagonal/>
    </border>
    <border>
      <left style="medium">
        <color rgb="FF00B050"/>
      </left>
      <right style="medium">
        <color rgb="FF00B050"/>
      </right>
      <top style="medium">
        <color rgb="FF00B050"/>
      </top>
      <bottom/>
      <diagonal/>
    </border>
    <border>
      <left style="medium">
        <color rgb="FFFFFF00"/>
      </left>
      <right style="medium">
        <color rgb="FFFFFF00"/>
      </right>
      <top style="medium">
        <color rgb="FFFFFF00"/>
      </top>
      <bottom/>
      <diagonal/>
    </border>
  </borders>
  <cellStyleXfs count="4">
    <xf numFmtId="0" fontId="0" fillId="0" borderId="0"/>
    <xf numFmtId="8"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127">
    <xf numFmtId="0" fontId="0" fillId="0" borderId="0" xfId="0"/>
    <xf numFmtId="0" fontId="1" fillId="0" borderId="0" xfId="0" applyFont="1"/>
    <xf numFmtId="0" fontId="0" fillId="0" borderId="1" xfId="0" applyBorder="1"/>
    <xf numFmtId="7" fontId="0" fillId="0" borderId="0" xfId="0" applyNumberFormat="1"/>
    <xf numFmtId="39" fontId="0" fillId="0" borderId="0" xfId="0" applyNumberFormat="1"/>
    <xf numFmtId="0" fontId="1" fillId="0" borderId="2" xfId="0" applyFont="1" applyBorder="1"/>
    <xf numFmtId="0" fontId="1" fillId="0" borderId="4" xfId="0" applyFont="1" applyBorder="1" applyAlignment="1">
      <alignment horizontal="center"/>
    </xf>
    <xf numFmtId="0" fontId="1" fillId="0" borderId="5" xfId="0" applyFont="1" applyBorder="1"/>
    <xf numFmtId="0" fontId="1" fillId="0" borderId="6" xfId="0" applyFont="1" applyBorder="1" applyAlignment="1">
      <alignment horizontal="center"/>
    </xf>
    <xf numFmtId="0" fontId="0" fillId="0" borderId="6" xfId="0" applyBorder="1" applyAlignment="1">
      <alignment horizontal="center"/>
    </xf>
    <xf numFmtId="0" fontId="1" fillId="0" borderId="0" xfId="0" applyFont="1" applyAlignment="1">
      <alignment horizontal="center"/>
    </xf>
    <xf numFmtId="0" fontId="5" fillId="0" borderId="0" xfId="0" applyFont="1"/>
    <xf numFmtId="0" fontId="0" fillId="0" borderId="0" xfId="0" quotePrefix="1" applyAlignment="1">
      <alignment horizontal="left"/>
    </xf>
    <xf numFmtId="39" fontId="0" fillId="0" borderId="9" xfId="0" applyNumberFormat="1" applyBorder="1"/>
    <xf numFmtId="0" fontId="5" fillId="0" borderId="0" xfId="0" quotePrefix="1" applyFont="1" applyAlignment="1">
      <alignment horizontal="left"/>
    </xf>
    <xf numFmtId="7" fontId="0" fillId="0" borderId="10" xfId="0" applyNumberFormat="1" applyBorder="1"/>
    <xf numFmtId="0" fontId="4" fillId="0" borderId="0" xfId="0" quotePrefix="1" applyFont="1" applyAlignment="1">
      <alignment horizontal="left"/>
    </xf>
    <xf numFmtId="0" fontId="6" fillId="0" borderId="0" xfId="0" quotePrefix="1" applyFont="1" applyAlignment="1">
      <alignment horizontal="left"/>
    </xf>
    <xf numFmtId="0" fontId="7" fillId="0" borderId="0" xfId="0" applyFont="1"/>
    <xf numFmtId="2" fontId="0" fillId="0" borderId="0" xfId="0" applyNumberFormat="1"/>
    <xf numFmtId="0" fontId="8" fillId="0" borderId="0" xfId="0" applyFont="1"/>
    <xf numFmtId="8" fontId="0" fillId="0" borderId="0" xfId="0" applyNumberFormat="1"/>
    <xf numFmtId="40" fontId="0" fillId="0" borderId="0" xfId="0" applyNumberFormat="1"/>
    <xf numFmtId="40" fontId="0" fillId="0" borderId="9" xfId="0" applyNumberFormat="1" applyBorder="1"/>
    <xf numFmtId="7" fontId="0" fillId="0" borderId="9" xfId="0" applyNumberFormat="1" applyBorder="1"/>
    <xf numFmtId="164" fontId="0" fillId="0" borderId="0" xfId="0" applyNumberFormat="1"/>
    <xf numFmtId="8" fontId="0" fillId="0" borderId="0" xfId="1" applyFont="1" applyFill="1" applyBorder="1"/>
    <xf numFmtId="0" fontId="4" fillId="0" borderId="0" xfId="0" quotePrefix="1" applyFont="1" applyAlignment="1">
      <alignment horizontal="center" wrapText="1"/>
    </xf>
    <xf numFmtId="165" fontId="0" fillId="0" borderId="10" xfId="0" applyNumberFormat="1" applyBorder="1"/>
    <xf numFmtId="0" fontId="9" fillId="0" borderId="0" xfId="0" applyFont="1"/>
    <xf numFmtId="0" fontId="5" fillId="0" borderId="0" xfId="0" quotePrefix="1" applyFont="1" applyAlignment="1">
      <alignment horizontal="center"/>
    </xf>
    <xf numFmtId="0" fontId="1" fillId="0" borderId="6" xfId="0" applyFont="1" applyBorder="1" applyAlignment="1" applyProtection="1">
      <alignment horizontal="center"/>
      <protection locked="0"/>
    </xf>
    <xf numFmtId="0" fontId="0" fillId="0" borderId="6" xfId="0" applyBorder="1" applyAlignment="1" applyProtection="1">
      <alignment horizontal="center"/>
      <protection locked="0"/>
    </xf>
    <xf numFmtId="0" fontId="0" fillId="0" borderId="6" xfId="0" applyBorder="1" applyAlignment="1" applyProtection="1">
      <alignment horizontal="left"/>
      <protection locked="0"/>
    </xf>
    <xf numFmtId="0" fontId="0" fillId="0" borderId="6" xfId="0" quotePrefix="1" applyBorder="1" applyAlignment="1" applyProtection="1">
      <alignment horizontal="left"/>
      <protection locked="0"/>
    </xf>
    <xf numFmtId="4" fontId="0" fillId="0" borderId="6" xfId="0" quotePrefix="1" applyNumberFormat="1" applyBorder="1" applyAlignment="1" applyProtection="1">
      <alignment horizontal="left"/>
      <protection locked="0"/>
    </xf>
    <xf numFmtId="0" fontId="0" fillId="0" borderId="6" xfId="0" applyBorder="1" applyProtection="1">
      <protection locked="0"/>
    </xf>
    <xf numFmtId="0" fontId="1" fillId="0" borderId="6" xfId="0" applyFont="1" applyBorder="1" applyProtection="1">
      <protection locked="0"/>
    </xf>
    <xf numFmtId="0" fontId="1" fillId="0" borderId="6" xfId="0" quotePrefix="1" applyFont="1" applyBorder="1" applyAlignment="1" applyProtection="1">
      <alignment horizontal="center"/>
      <protection locked="0"/>
    </xf>
    <xf numFmtId="4" fontId="0" fillId="0" borderId="6" xfId="0" applyNumberFormat="1" applyBorder="1" applyAlignment="1" applyProtection="1">
      <alignment horizontal="left"/>
      <protection locked="0"/>
    </xf>
    <xf numFmtId="15" fontId="1" fillId="0" borderId="0" xfId="0" quotePrefix="1" applyNumberFormat="1" applyFont="1" applyAlignment="1">
      <alignment horizontal="center"/>
    </xf>
    <xf numFmtId="0" fontId="2" fillId="0" borderId="0" xfId="0" applyFont="1"/>
    <xf numFmtId="7" fontId="0" fillId="0" borderId="11" xfId="0" applyNumberFormat="1" applyBorder="1"/>
    <xf numFmtId="0" fontId="4" fillId="0" borderId="0" xfId="0" applyFont="1" applyAlignment="1">
      <alignment horizontal="center" wrapText="1"/>
    </xf>
    <xf numFmtId="0" fontId="11" fillId="0" borderId="0" xfId="0" applyFont="1"/>
    <xf numFmtId="0" fontId="11" fillId="0" borderId="0" xfId="0" quotePrefix="1" applyFont="1" applyAlignment="1">
      <alignment horizontal="left"/>
    </xf>
    <xf numFmtId="0" fontId="12" fillId="0" borderId="0" xfId="0" quotePrefix="1" applyFont="1" applyAlignment="1">
      <alignment horizontal="left"/>
    </xf>
    <xf numFmtId="166" fontId="0" fillId="0" borderId="0" xfId="2" applyNumberFormat="1" applyFont="1" applyAlignment="1"/>
    <xf numFmtId="43" fontId="0" fillId="0" borderId="0" xfId="2" applyFont="1" applyProtection="1"/>
    <xf numFmtId="43" fontId="0" fillId="0" borderId="0" xfId="2" applyFont="1"/>
    <xf numFmtId="43" fontId="1" fillId="0" borderId="8" xfId="2" applyFont="1" applyBorder="1" applyProtection="1"/>
    <xf numFmtId="43" fontId="1" fillId="0" borderId="7" xfId="2" applyFont="1" applyBorder="1" applyProtection="1"/>
    <xf numFmtId="43" fontId="1" fillId="0" borderId="3" xfId="2" applyFont="1" applyBorder="1" applyProtection="1"/>
    <xf numFmtId="43" fontId="1" fillId="0" borderId="6" xfId="2" applyFont="1" applyBorder="1" applyAlignment="1" applyProtection="1">
      <alignment horizontal="center"/>
    </xf>
    <xf numFmtId="43" fontId="0" fillId="0" borderId="6" xfId="2" applyFont="1" applyBorder="1" applyProtection="1"/>
    <xf numFmtId="43" fontId="0" fillId="0" borderId="6" xfId="2" quotePrefix="1" applyFont="1" applyBorder="1" applyAlignment="1" applyProtection="1"/>
    <xf numFmtId="43" fontId="0" fillId="0" borderId="6" xfId="2" applyFont="1" applyBorder="1" applyProtection="1">
      <protection locked="0"/>
    </xf>
    <xf numFmtId="43" fontId="0" fillId="0" borderId="6" xfId="2" quotePrefix="1" applyFont="1" applyBorder="1" applyAlignment="1" applyProtection="1">
      <alignment horizontal="fill"/>
    </xf>
    <xf numFmtId="43" fontId="2" fillId="0" borderId="6" xfId="2" applyFont="1" applyBorder="1" applyProtection="1"/>
    <xf numFmtId="43" fontId="1" fillId="0" borderId="6" xfId="2" applyFont="1" applyBorder="1" applyProtection="1"/>
    <xf numFmtId="43" fontId="0" fillId="0" borderId="0" xfId="2" applyFont="1" applyBorder="1"/>
    <xf numFmtId="0" fontId="1" fillId="0" borderId="0" xfId="0" applyFont="1" applyProtection="1">
      <protection locked="0"/>
    </xf>
    <xf numFmtId="0" fontId="0" fillId="0" borderId="0" xfId="0" applyProtection="1">
      <protection locked="0"/>
    </xf>
    <xf numFmtId="0" fontId="1" fillId="0" borderId="0" xfId="0" quotePrefix="1" applyFont="1" applyAlignment="1" applyProtection="1">
      <alignment horizontal="left"/>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2" fontId="0" fillId="0" borderId="0" xfId="0" applyNumberFormat="1" applyProtection="1">
      <protection locked="0"/>
    </xf>
    <xf numFmtId="0" fontId="13" fillId="0" borderId="0" xfId="0" quotePrefix="1" applyFont="1" applyAlignment="1">
      <alignment horizontal="center" wrapText="1"/>
    </xf>
    <xf numFmtId="0" fontId="1" fillId="0" borderId="0" xfId="0" quotePrefix="1" applyFont="1" applyAlignment="1" applyProtection="1">
      <alignment wrapText="1"/>
      <protection locked="0"/>
    </xf>
    <xf numFmtId="2" fontId="0" fillId="0" borderId="16" xfId="0" applyNumberFormat="1" applyBorder="1" applyProtection="1">
      <protection locked="0"/>
    </xf>
    <xf numFmtId="0" fontId="0" fillId="0" borderId="0" xfId="0" quotePrefix="1" applyAlignment="1" applyProtection="1">
      <alignment horizontal="left"/>
      <protection locked="0"/>
    </xf>
    <xf numFmtId="10" fontId="0" fillId="0" borderId="0" xfId="0" applyNumberFormat="1" applyProtection="1">
      <protection locked="0"/>
    </xf>
    <xf numFmtId="166" fontId="0" fillId="0" borderId="0" xfId="2" applyNumberFormat="1" applyFont="1" applyProtection="1"/>
    <xf numFmtId="166" fontId="0" fillId="0" borderId="9" xfId="2" applyNumberFormat="1" applyFont="1" applyBorder="1" applyProtection="1"/>
    <xf numFmtId="0" fontId="0" fillId="0" borderId="0" xfId="0" applyAlignment="1" applyProtection="1">
      <alignment horizontal="right"/>
      <protection locked="0"/>
    </xf>
    <xf numFmtId="166" fontId="0" fillId="0" borderId="11" xfId="2" applyNumberFormat="1" applyFont="1" applyBorder="1" applyProtection="1"/>
    <xf numFmtId="166" fontId="0" fillId="0" borderId="15" xfId="2" applyNumberFormat="1" applyFont="1" applyBorder="1" applyProtection="1"/>
    <xf numFmtId="0" fontId="0" fillId="3" borderId="18" xfId="0" applyFill="1" applyBorder="1" applyProtection="1">
      <protection locked="0"/>
    </xf>
    <xf numFmtId="0" fontId="0" fillId="4" borderId="19" xfId="0" applyFill="1" applyBorder="1" applyProtection="1">
      <protection locked="0"/>
    </xf>
    <xf numFmtId="0" fontId="0" fillId="5" borderId="20" xfId="0" applyFill="1" applyBorder="1" applyProtection="1">
      <protection locked="0"/>
    </xf>
    <xf numFmtId="0" fontId="0" fillId="0" borderId="0" xfId="0" applyAlignment="1" applyProtection="1">
      <alignment horizontal="center"/>
      <protection locked="0"/>
    </xf>
    <xf numFmtId="166" fontId="0" fillId="0" borderId="0" xfId="2" applyNumberFormat="1" applyFont="1" applyAlignment="1" applyProtection="1">
      <alignment horizontal="right"/>
    </xf>
    <xf numFmtId="166" fontId="0" fillId="0" borderId="0" xfId="2" applyNumberFormat="1" applyFont="1" applyAlignment="1" applyProtection="1">
      <alignment horizontal="right"/>
      <protection locked="0"/>
    </xf>
    <xf numFmtId="166" fontId="1" fillId="0" borderId="0" xfId="2" applyNumberFormat="1" applyFont="1" applyAlignment="1" applyProtection="1">
      <alignment horizontal="right"/>
    </xf>
    <xf numFmtId="14" fontId="0" fillId="0" borderId="0" xfId="0" applyNumberFormat="1" applyAlignment="1">
      <alignment horizontal="center"/>
    </xf>
    <xf numFmtId="0" fontId="0" fillId="0" borderId="0" xfId="0" applyAlignment="1">
      <alignment horizontal="center"/>
    </xf>
    <xf numFmtId="14" fontId="0" fillId="0" borderId="9" xfId="0" applyNumberFormat="1" applyBorder="1" applyAlignment="1">
      <alignment horizontal="center"/>
    </xf>
    <xf numFmtId="0" fontId="0" fillId="0" borderId="9" xfId="0" applyBorder="1" applyAlignment="1">
      <alignment horizontal="center"/>
    </xf>
    <xf numFmtId="166" fontId="0" fillId="0" borderId="9" xfId="2" applyNumberFormat="1" applyFont="1" applyBorder="1" applyAlignment="1" applyProtection="1">
      <alignment horizontal="right"/>
    </xf>
    <xf numFmtId="166" fontId="0" fillId="2" borderId="17" xfId="2" applyNumberFormat="1" applyFont="1" applyFill="1" applyBorder="1" applyProtection="1">
      <protection locked="0"/>
    </xf>
    <xf numFmtId="0" fontId="0" fillId="0" borderId="0" xfId="0" applyAlignment="1" applyProtection="1">
      <alignment horizontal="left"/>
      <protection locked="0"/>
    </xf>
    <xf numFmtId="166" fontId="0" fillId="3" borderId="18" xfId="2" applyNumberFormat="1" applyFont="1" applyFill="1" applyBorder="1" applyProtection="1">
      <protection locked="0"/>
    </xf>
    <xf numFmtId="166" fontId="0" fillId="4" borderId="19" xfId="2" applyNumberFormat="1" applyFont="1" applyFill="1" applyBorder="1" applyProtection="1">
      <protection locked="0"/>
    </xf>
    <xf numFmtId="166" fontId="0" fillId="5" borderId="20" xfId="2" applyNumberFormat="1" applyFont="1" applyFill="1" applyBorder="1" applyProtection="1">
      <protection locked="0"/>
    </xf>
    <xf numFmtId="0" fontId="15" fillId="0" borderId="0" xfId="0" applyFont="1" applyAlignment="1" applyProtection="1">
      <alignment horizontal="center" wrapText="1"/>
      <protection locked="0"/>
    </xf>
    <xf numFmtId="0" fontId="0" fillId="7" borderId="24" xfId="0" applyFill="1" applyBorder="1" applyAlignment="1" applyProtection="1">
      <alignment horizontal="center"/>
      <protection locked="0"/>
    </xf>
    <xf numFmtId="0" fontId="0" fillId="6" borderId="25" xfId="0" applyFill="1" applyBorder="1" applyAlignment="1" applyProtection="1">
      <alignment horizontal="center"/>
      <protection locked="0"/>
    </xf>
    <xf numFmtId="0" fontId="0" fillId="6" borderId="26" xfId="0" applyFill="1" applyBorder="1" applyAlignment="1" applyProtection="1">
      <alignment horizontal="center"/>
      <protection locked="0"/>
    </xf>
    <xf numFmtId="0" fontId="0" fillId="6" borderId="27" xfId="0" applyFill="1" applyBorder="1" applyAlignment="1" applyProtection="1">
      <alignment horizontal="center"/>
      <protection locked="0"/>
    </xf>
    <xf numFmtId="166" fontId="0" fillId="2" borderId="17" xfId="0" applyNumberFormat="1" applyFill="1" applyBorder="1" applyProtection="1">
      <protection locked="0"/>
    </xf>
    <xf numFmtId="0" fontId="0" fillId="0" borderId="9" xfId="0" applyBorder="1"/>
    <xf numFmtId="0" fontId="0" fillId="0" borderId="11" xfId="0" applyBorder="1"/>
    <xf numFmtId="0" fontId="0" fillId="0" borderId="15" xfId="0" applyBorder="1"/>
    <xf numFmtId="2" fontId="0" fillId="0" borderId="9" xfId="0" applyNumberFormat="1" applyBorder="1"/>
    <xf numFmtId="2" fontId="0" fillId="0" borderId="15" xfId="0" applyNumberFormat="1" applyBorder="1"/>
    <xf numFmtId="2" fontId="0" fillId="0" borderId="10" xfId="0" applyNumberFormat="1" applyBorder="1"/>
    <xf numFmtId="9" fontId="0" fillId="0" borderId="16" xfId="3" applyFont="1" applyBorder="1" applyProtection="1">
      <protection locked="0"/>
    </xf>
    <xf numFmtId="0" fontId="1" fillId="0" borderId="0" xfId="0" applyFont="1" applyAlignment="1">
      <alignment wrapText="1"/>
    </xf>
    <xf numFmtId="0" fontId="15" fillId="0" borderId="0" xfId="0" applyFont="1" applyAlignment="1">
      <alignment wrapText="1"/>
    </xf>
    <xf numFmtId="0" fontId="15" fillId="0" borderId="0" xfId="0" applyFont="1"/>
    <xf numFmtId="166" fontId="14" fillId="6" borderId="21" xfId="2" applyNumberFormat="1" applyFont="1" applyFill="1" applyBorder="1" applyProtection="1">
      <protection locked="0"/>
    </xf>
    <xf numFmtId="166" fontId="14" fillId="6" borderId="22" xfId="2" applyNumberFormat="1" applyFont="1" applyFill="1" applyBorder="1" applyProtection="1">
      <protection locked="0"/>
    </xf>
    <xf numFmtId="166" fontId="14" fillId="6" borderId="23" xfId="2" applyNumberFormat="1" applyFont="1" applyFill="1" applyBorder="1" applyProtection="1">
      <protection locked="0"/>
    </xf>
    <xf numFmtId="43" fontId="1" fillId="0" borderId="13" xfId="2" applyFont="1" applyBorder="1" applyAlignment="1" applyProtection="1">
      <alignment horizontal="center"/>
    </xf>
    <xf numFmtId="43" fontId="1" fillId="0" borderId="14" xfId="2" applyFont="1" applyBorder="1" applyAlignment="1" applyProtection="1">
      <alignment horizontal="center"/>
    </xf>
    <xf numFmtId="43" fontId="1" fillId="0" borderId="8" xfId="2" quotePrefix="1" applyFont="1" applyBorder="1" applyAlignment="1" applyProtection="1">
      <alignment horizontal="center"/>
    </xf>
    <xf numFmtId="43" fontId="1" fillId="0" borderId="3" xfId="2" quotePrefix="1" applyFont="1" applyBorder="1" applyAlignment="1" applyProtection="1">
      <alignment horizontal="center"/>
    </xf>
    <xf numFmtId="43" fontId="1" fillId="0" borderId="1" xfId="2" applyFont="1" applyBorder="1" applyAlignment="1" applyProtection="1">
      <alignment horizontal="center"/>
    </xf>
    <xf numFmtId="43" fontId="1" fillId="0" borderId="12" xfId="2" applyFont="1" applyBorder="1" applyAlignment="1" applyProtection="1">
      <alignment horizontal="center"/>
    </xf>
    <xf numFmtId="43" fontId="1" fillId="0" borderId="1" xfId="2" quotePrefix="1" applyFont="1" applyBorder="1" applyAlignment="1" applyProtection="1">
      <alignment horizontal="center"/>
    </xf>
    <xf numFmtId="43" fontId="1" fillId="0" borderId="12" xfId="2" quotePrefix="1" applyFont="1" applyBorder="1" applyAlignment="1" applyProtection="1">
      <alignment horizontal="center"/>
    </xf>
    <xf numFmtId="43" fontId="1" fillId="0" borderId="13" xfId="2" quotePrefix="1" applyFont="1" applyBorder="1" applyAlignment="1" applyProtection="1">
      <alignment horizontal="center"/>
    </xf>
    <xf numFmtId="43" fontId="1" fillId="0" borderId="14" xfId="2" quotePrefix="1" applyFont="1" applyBorder="1" applyAlignment="1" applyProtection="1">
      <alignment horizontal="center"/>
    </xf>
    <xf numFmtId="0" fontId="4" fillId="0" borderId="0" xfId="0" quotePrefix="1" applyFont="1" applyAlignment="1">
      <alignment horizontal="center" wrapText="1"/>
    </xf>
    <xf numFmtId="0" fontId="3" fillId="0" borderId="0" xfId="0" quotePrefix="1" applyFont="1" applyAlignment="1">
      <alignment horizontal="center" wrapText="1"/>
    </xf>
    <xf numFmtId="0" fontId="11" fillId="0" borderId="0" xfId="0" quotePrefix="1" applyFont="1" applyAlignment="1">
      <alignment horizontal="left"/>
    </xf>
    <xf numFmtId="0" fontId="11" fillId="0" borderId="0" xfId="0" applyFont="1" applyAlignment="1">
      <alignment horizontal="center"/>
    </xf>
  </cellXfs>
  <cellStyles count="4">
    <cellStyle name="Comma" xfId="2" builtinId="3"/>
    <cellStyle name="Currency" xfId="1" builtinId="4"/>
    <cellStyle name="Normal" xfId="0" builtinId="0"/>
    <cellStyle name="Percent" xfId="3" builtinId="5"/>
  </cellStyles>
  <dxfs count="1">
    <dxf>
      <font>
        <strike val="0"/>
        <color theme="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14288</xdr:colOff>
      <xdr:row>44</xdr:row>
      <xdr:rowOff>9524</xdr:rowOff>
    </xdr:from>
    <xdr:to>
      <xdr:col>7</xdr:col>
      <xdr:colOff>600075</xdr:colOff>
      <xdr:row>60</xdr:row>
      <xdr:rowOff>95250</xdr:rowOff>
    </xdr:to>
    <xdr:sp macro="" textlink="">
      <xdr:nvSpPr>
        <xdr:cNvPr id="2" name="TextBox 1">
          <a:extLst>
            <a:ext uri="{FF2B5EF4-FFF2-40B4-BE49-F238E27FC236}">
              <a16:creationId xmlns:a16="http://schemas.microsoft.com/office/drawing/2014/main" id="{5DF361AC-C518-0DC6-1AEA-03F9882A63A1}"/>
            </a:ext>
          </a:extLst>
        </xdr:cNvPr>
        <xdr:cNvSpPr txBox="1"/>
      </xdr:nvSpPr>
      <xdr:spPr>
        <a:xfrm>
          <a:off x="1252538" y="7229474"/>
          <a:ext cx="5734050" cy="2676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Zach</a:t>
          </a:r>
          <a:r>
            <a:rPr lang="en-US" sz="1100" b="1" baseline="0"/>
            <a:t> Weldon</a:t>
          </a:r>
          <a:r>
            <a:rPr lang="en-US" sz="1100" b="1"/>
            <a:t> Products, Inc.</a:t>
          </a:r>
        </a:p>
        <a:p>
          <a:pPr algn="ctr"/>
          <a:r>
            <a:rPr lang="en-US" sz="1100" b="1"/>
            <a:t>Formula</a:t>
          </a:r>
          <a:r>
            <a:rPr lang="en-US" sz="1100" b="1" baseline="0"/>
            <a:t> Auditing Analysis</a:t>
          </a:r>
          <a:endParaRPr lang="en-US" sz="1100" b="0" baseline="0"/>
        </a:p>
        <a:p>
          <a:r>
            <a:rPr lang="en-US" sz="1100" b="0" baseline="0"/>
            <a:t>#1 Data is being obtained from B31.</a:t>
          </a:r>
        </a:p>
        <a:p>
          <a:r>
            <a:rPr lang="en-US" sz="1100" b="0" baseline="0"/>
            <a:t>#2 Main cause for formula error is trying to use a cell for calculation containing text characters rather than a numeric value.</a:t>
          </a:r>
        </a:p>
        <a:p>
          <a:r>
            <a:rPr lang="en-US" sz="1100" b="0" baseline="0"/>
            <a:t>#3 This error has occured because B31 is text and cannot output a numeric value. Excel is trying to show that "#2 Phillips Screwdriver" cannot be multiplied by a rate to cause a numeric output.</a:t>
          </a:r>
        </a:p>
        <a:p>
          <a:r>
            <a:rPr lang="en-US" sz="1100" b="0" baseline="0"/>
            <a:t>#4 Excel displays a message saying the "command requires the cell to contain a formula with valid refrences." This happens because "Mer" is not a valid location or does not exist for excel to find a value from, hence there is no precedent availible.</a:t>
          </a:r>
        </a:p>
        <a:p>
          <a:r>
            <a:rPr lang="en-US" sz="1100" b="0" baseline="0"/>
            <a:t>#5 An arrow in drawn down from F36 to F41. This means that the F41 cell is dependent on the value calulation occuring in F36, throwing an error for both cells.</a:t>
          </a:r>
        </a:p>
        <a:p>
          <a:r>
            <a:rPr lang="en-US" sz="1100" b="0" baseline="0"/>
            <a:t>#6 "Mer" causes a name error meaning is it not in the table, is spelled wrong, or does not exist. Meaning no calculation can be made from the formula. The rate multiplied by is also .0375 when it should just be .375 the correct value should be @CW_L</a:t>
          </a:r>
        </a:p>
        <a:p>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10</xdr:row>
      <xdr:rowOff>85725</xdr:rowOff>
    </xdr:from>
    <xdr:to>
      <xdr:col>14</xdr:col>
      <xdr:colOff>0</xdr:colOff>
      <xdr:row>10</xdr:row>
      <xdr:rowOff>85725</xdr:rowOff>
    </xdr:to>
    <xdr:sp macro="" textlink="">
      <xdr:nvSpPr>
        <xdr:cNvPr id="1039" name="Drawing 1">
          <a:extLst>
            <a:ext uri="{FF2B5EF4-FFF2-40B4-BE49-F238E27FC236}">
              <a16:creationId xmlns:a16="http://schemas.microsoft.com/office/drawing/2014/main" id="{00000000-0008-0000-0200-00000F040000}"/>
            </a:ext>
          </a:extLst>
        </xdr:cNvPr>
        <xdr:cNvSpPr>
          <a:spLocks/>
        </xdr:cNvSpPr>
      </xdr:nvSpPr>
      <xdr:spPr bwMode="auto">
        <a:xfrm>
          <a:off x="14944725" y="1704975"/>
          <a:ext cx="0" cy="0"/>
        </a:xfrm>
        <a:custGeom>
          <a:avLst/>
          <a:gdLst>
            <a:gd name="T0" fmla="*/ 0 w 16384"/>
            <a:gd name="T1" fmla="*/ 0 h 16384"/>
            <a:gd name="T2" fmla="*/ 0 w 16384"/>
            <a:gd name="T3" fmla="*/ 0 h 16384"/>
            <a:gd name="T4" fmla="*/ 0 60000 65536"/>
            <a:gd name="T5" fmla="*/ 0 60000 65536"/>
            <a:gd name="T6" fmla="*/ 0 w 16384"/>
            <a:gd name="T7" fmla="*/ 0 h 16384"/>
            <a:gd name="T8" fmla="*/ 16384 w 16384"/>
            <a:gd name="T9" fmla="*/ 16384 h 16384"/>
          </a:gdLst>
          <a:ahLst/>
          <a:cxnLst>
            <a:cxn ang="T4">
              <a:pos x="T0" y="T1"/>
            </a:cxn>
            <a:cxn ang="T5">
              <a:pos x="T2" y="T3"/>
            </a:cxn>
          </a:cxnLst>
          <a:rect l="T6" t="T7" r="T8" b="T9"/>
          <a:pathLst>
            <a:path w="16384" h="16384">
              <a:moveTo>
                <a:pt x="0" y="0"/>
              </a:moveTo>
              <a:lnTo>
                <a:pt x="0" y="0"/>
              </a:lnTo>
              <a:close/>
            </a:path>
          </a:pathLst>
        </a:custGeom>
        <a:noFill/>
        <a:ln w="9525">
          <a:solidFill>
            <a:srgbClr val="000000"/>
          </a:solidFill>
          <a:round/>
          <a:headEnd/>
          <a:tailEnd/>
        </a:ln>
      </xdr:spPr>
    </xdr:sp>
    <xdr:clientData/>
  </xdr:twoCellAnchor>
  <xdr:twoCellAnchor>
    <xdr:from>
      <xdr:col>14</xdr:col>
      <xdr:colOff>0</xdr:colOff>
      <xdr:row>10</xdr:row>
      <xdr:rowOff>57150</xdr:rowOff>
    </xdr:from>
    <xdr:to>
      <xdr:col>14</xdr:col>
      <xdr:colOff>0</xdr:colOff>
      <xdr:row>10</xdr:row>
      <xdr:rowOff>104775</xdr:rowOff>
    </xdr:to>
    <xdr:sp macro="" textlink="">
      <xdr:nvSpPr>
        <xdr:cNvPr id="1040" name="Drawing 2">
          <a:extLst>
            <a:ext uri="{FF2B5EF4-FFF2-40B4-BE49-F238E27FC236}">
              <a16:creationId xmlns:a16="http://schemas.microsoft.com/office/drawing/2014/main" id="{00000000-0008-0000-0200-000010040000}"/>
            </a:ext>
          </a:extLst>
        </xdr:cNvPr>
        <xdr:cNvSpPr>
          <a:spLocks/>
        </xdr:cNvSpPr>
      </xdr:nvSpPr>
      <xdr:spPr bwMode="auto">
        <a:xfrm>
          <a:off x="14944725" y="1676400"/>
          <a:ext cx="0" cy="47625"/>
        </a:xfrm>
        <a:custGeom>
          <a:avLst/>
          <a:gdLst>
            <a:gd name="T0" fmla="*/ 0 w 16384"/>
            <a:gd name="T1" fmla="*/ 0 h 16384"/>
            <a:gd name="T2" fmla="*/ 0 w 16384"/>
            <a:gd name="T3" fmla="*/ 0 h 16384"/>
            <a:gd name="T4" fmla="*/ 0 60000 65536"/>
            <a:gd name="T5" fmla="*/ 0 60000 65536"/>
            <a:gd name="T6" fmla="*/ 0 w 16384"/>
            <a:gd name="T7" fmla="*/ 0 h 16384"/>
            <a:gd name="T8" fmla="*/ 0 w 16384"/>
            <a:gd name="T9" fmla="*/ 16384 h 16384"/>
          </a:gdLst>
          <a:ahLst/>
          <a:cxnLst>
            <a:cxn ang="T4">
              <a:pos x="T0" y="T1"/>
            </a:cxn>
            <a:cxn ang="T5">
              <a:pos x="T2" y="T3"/>
            </a:cxn>
          </a:cxnLst>
          <a:rect l="T6" t="T7" r="T8" b="T9"/>
          <a:pathLst>
            <a:path w="16384" h="16384">
              <a:moveTo>
                <a:pt x="0" y="0"/>
              </a:moveTo>
              <a:lnTo>
                <a:pt x="0" y="0"/>
              </a:lnTo>
              <a:close/>
            </a:path>
          </a:pathLst>
        </a:custGeom>
        <a:noFill/>
        <a:ln w="9525">
          <a:solidFill>
            <a:srgbClr val="000000"/>
          </a:solidFill>
          <a:round/>
          <a:headEnd/>
          <a:tailEnd/>
        </a:ln>
      </xdr:spPr>
    </xdr:sp>
    <xdr:clientData/>
  </xdr:twoCellAnchor>
  <xdr:twoCellAnchor>
    <xdr:from>
      <xdr:col>14</xdr:col>
      <xdr:colOff>0</xdr:colOff>
      <xdr:row>10</xdr:row>
      <xdr:rowOff>19050</xdr:rowOff>
    </xdr:from>
    <xdr:to>
      <xdr:col>14</xdr:col>
      <xdr:colOff>0</xdr:colOff>
      <xdr:row>10</xdr:row>
      <xdr:rowOff>152400</xdr:rowOff>
    </xdr:to>
    <xdr:sp macro="" textlink="">
      <xdr:nvSpPr>
        <xdr:cNvPr id="1041" name="Drawing 3">
          <a:extLst>
            <a:ext uri="{FF2B5EF4-FFF2-40B4-BE49-F238E27FC236}">
              <a16:creationId xmlns:a16="http://schemas.microsoft.com/office/drawing/2014/main" id="{00000000-0008-0000-0200-000011040000}"/>
            </a:ext>
          </a:extLst>
        </xdr:cNvPr>
        <xdr:cNvSpPr>
          <a:spLocks/>
        </xdr:cNvSpPr>
      </xdr:nvSpPr>
      <xdr:spPr bwMode="auto">
        <a:xfrm>
          <a:off x="14944725" y="1638300"/>
          <a:ext cx="0" cy="133350"/>
        </a:xfrm>
        <a:custGeom>
          <a:avLst/>
          <a:gdLst>
            <a:gd name="T0" fmla="*/ 0 w 16384"/>
            <a:gd name="T1" fmla="*/ 9362 h 16384"/>
            <a:gd name="T2" fmla="*/ 3641 w 16384"/>
            <a:gd name="T3" fmla="*/ 16384 h 16384"/>
            <a:gd name="T4" fmla="*/ 16384 w 16384"/>
            <a:gd name="T5" fmla="*/ 0 h 16384"/>
            <a:gd name="T6" fmla="*/ 15474 w 16384"/>
            <a:gd name="T7" fmla="*/ 2341 h 16384"/>
            <a:gd name="T8" fmla="*/ 0 60000 65536"/>
            <a:gd name="T9" fmla="*/ 0 60000 65536"/>
            <a:gd name="T10" fmla="*/ 0 60000 65536"/>
            <a:gd name="T11" fmla="*/ 0 60000 65536"/>
            <a:gd name="T12" fmla="*/ 0 w 16384"/>
            <a:gd name="T13" fmla="*/ 0 h 16384"/>
            <a:gd name="T14" fmla="*/ 0 w 16384"/>
            <a:gd name="T15" fmla="*/ 16384 h 16384"/>
          </a:gdLst>
          <a:ahLst/>
          <a:cxnLst>
            <a:cxn ang="T8">
              <a:pos x="T0" y="T1"/>
            </a:cxn>
            <a:cxn ang="T9">
              <a:pos x="T2" y="T3"/>
            </a:cxn>
            <a:cxn ang="T10">
              <a:pos x="T4" y="T5"/>
            </a:cxn>
            <a:cxn ang="T11">
              <a:pos x="T6" y="T7"/>
            </a:cxn>
          </a:cxnLst>
          <a:rect l="T12" t="T13" r="T14" b="T15"/>
          <a:pathLst>
            <a:path w="16384" h="16384">
              <a:moveTo>
                <a:pt x="0" y="9362"/>
              </a:moveTo>
              <a:lnTo>
                <a:pt x="3641" y="16384"/>
              </a:lnTo>
              <a:lnTo>
                <a:pt x="16384" y="0"/>
              </a:lnTo>
              <a:lnTo>
                <a:pt x="15474" y="2341"/>
              </a:lnTo>
            </a:path>
          </a:pathLst>
        </a:custGeom>
        <a:noFill/>
        <a:ln w="9525">
          <a:solidFill>
            <a:srgbClr val="000000"/>
          </a:solidFill>
          <a:round/>
          <a:headEnd/>
          <a:tailEnd/>
        </a:ln>
      </xdr:spPr>
    </xdr:sp>
    <xdr:clientData/>
  </xdr:twoCellAnchor>
  <xdr:twoCellAnchor>
    <xdr:from>
      <xdr:col>14</xdr:col>
      <xdr:colOff>0</xdr:colOff>
      <xdr:row>10</xdr:row>
      <xdr:rowOff>104775</xdr:rowOff>
    </xdr:from>
    <xdr:to>
      <xdr:col>14</xdr:col>
      <xdr:colOff>0</xdr:colOff>
      <xdr:row>10</xdr:row>
      <xdr:rowOff>123825</xdr:rowOff>
    </xdr:to>
    <xdr:sp macro="" textlink="">
      <xdr:nvSpPr>
        <xdr:cNvPr id="1042" name="Drawing 4">
          <a:extLst>
            <a:ext uri="{FF2B5EF4-FFF2-40B4-BE49-F238E27FC236}">
              <a16:creationId xmlns:a16="http://schemas.microsoft.com/office/drawing/2014/main" id="{00000000-0008-0000-0200-000012040000}"/>
            </a:ext>
          </a:extLst>
        </xdr:cNvPr>
        <xdr:cNvSpPr>
          <a:spLocks/>
        </xdr:cNvSpPr>
      </xdr:nvSpPr>
      <xdr:spPr bwMode="auto">
        <a:xfrm>
          <a:off x="14944725" y="1724025"/>
          <a:ext cx="0" cy="19050"/>
        </a:xfrm>
        <a:custGeom>
          <a:avLst/>
          <a:gdLst>
            <a:gd name="T0" fmla="*/ 0 w 16384"/>
            <a:gd name="T1" fmla="*/ 0 h 16384"/>
            <a:gd name="T2" fmla="*/ 0 w 16384"/>
            <a:gd name="T3" fmla="*/ 0 h 16384"/>
            <a:gd name="T4" fmla="*/ 0 60000 65536"/>
            <a:gd name="T5" fmla="*/ 0 60000 65536"/>
            <a:gd name="T6" fmla="*/ 0 w 16384"/>
            <a:gd name="T7" fmla="*/ 0 h 16384"/>
            <a:gd name="T8" fmla="*/ 0 w 16384"/>
            <a:gd name="T9" fmla="*/ 16384 h 16384"/>
          </a:gdLst>
          <a:ahLst/>
          <a:cxnLst>
            <a:cxn ang="T4">
              <a:pos x="T0" y="T1"/>
            </a:cxn>
            <a:cxn ang="T5">
              <a:pos x="T2" y="T3"/>
            </a:cxn>
          </a:cxnLst>
          <a:rect l="T6" t="T7" r="T8" b="T9"/>
          <a:pathLst>
            <a:path w="16384" h="16384">
              <a:moveTo>
                <a:pt x="0" y="0"/>
              </a:moveTo>
              <a:lnTo>
                <a:pt x="0" y="0"/>
              </a:lnTo>
              <a:close/>
            </a:path>
          </a:pathLst>
        </a:custGeom>
        <a:noFill/>
        <a:ln w="9525">
          <a:solidFill>
            <a:srgbClr val="000000"/>
          </a:solidFill>
          <a:round/>
          <a:headEnd/>
          <a:tailEnd/>
        </a:ln>
      </xdr:spPr>
    </xdr:sp>
    <xdr:clientData/>
  </xdr:twoCellAnchor>
  <xdr:twoCellAnchor>
    <xdr:from>
      <xdr:col>14</xdr:col>
      <xdr:colOff>0</xdr:colOff>
      <xdr:row>10</xdr:row>
      <xdr:rowOff>114300</xdr:rowOff>
    </xdr:from>
    <xdr:to>
      <xdr:col>14</xdr:col>
      <xdr:colOff>0</xdr:colOff>
      <xdr:row>10</xdr:row>
      <xdr:rowOff>123825</xdr:rowOff>
    </xdr:to>
    <xdr:sp macro="" textlink="">
      <xdr:nvSpPr>
        <xdr:cNvPr id="1043" name="Drawing 5">
          <a:extLst>
            <a:ext uri="{FF2B5EF4-FFF2-40B4-BE49-F238E27FC236}">
              <a16:creationId xmlns:a16="http://schemas.microsoft.com/office/drawing/2014/main" id="{00000000-0008-0000-0200-000013040000}"/>
            </a:ext>
          </a:extLst>
        </xdr:cNvPr>
        <xdr:cNvSpPr>
          <a:spLocks/>
        </xdr:cNvSpPr>
      </xdr:nvSpPr>
      <xdr:spPr bwMode="auto">
        <a:xfrm>
          <a:off x="14944725" y="1733550"/>
          <a:ext cx="0" cy="9525"/>
        </a:xfrm>
        <a:custGeom>
          <a:avLst/>
          <a:gdLst>
            <a:gd name="T0" fmla="*/ 0 w 16384"/>
            <a:gd name="T1" fmla="*/ 0 h 16384"/>
            <a:gd name="T2" fmla="*/ 0 w 16384"/>
            <a:gd name="T3" fmla="*/ 0 h 16384"/>
            <a:gd name="T4" fmla="*/ 0 60000 65536"/>
            <a:gd name="T5" fmla="*/ 0 60000 65536"/>
            <a:gd name="T6" fmla="*/ 0 w 16384"/>
            <a:gd name="T7" fmla="*/ 0 h 16384"/>
            <a:gd name="T8" fmla="*/ 0 w 16384"/>
            <a:gd name="T9" fmla="*/ 16384 h 16384"/>
          </a:gdLst>
          <a:ahLst/>
          <a:cxnLst>
            <a:cxn ang="T4">
              <a:pos x="T0" y="T1"/>
            </a:cxn>
            <a:cxn ang="T5">
              <a:pos x="T2" y="T3"/>
            </a:cxn>
          </a:cxnLst>
          <a:rect l="T6" t="T7" r="T8" b="T9"/>
          <a:pathLst>
            <a:path w="16384" h="16384">
              <a:moveTo>
                <a:pt x="0" y="0"/>
              </a:moveTo>
              <a:lnTo>
                <a:pt x="0" y="0"/>
              </a:lnTo>
              <a:close/>
            </a:path>
          </a:pathLst>
        </a:custGeom>
        <a:noFill/>
        <a:ln w="9525">
          <a:solidFill>
            <a:srgbClr val="000000"/>
          </a:solidFill>
          <a:round/>
          <a:headEnd/>
          <a:tailEnd/>
        </a:ln>
      </xdr:spPr>
    </xdr:sp>
    <xdr:clientData/>
  </xdr:twoCellAnchor>
  <xdr:twoCellAnchor>
    <xdr:from>
      <xdr:col>14</xdr:col>
      <xdr:colOff>0</xdr:colOff>
      <xdr:row>10</xdr:row>
      <xdr:rowOff>142875</xdr:rowOff>
    </xdr:from>
    <xdr:to>
      <xdr:col>14</xdr:col>
      <xdr:colOff>0</xdr:colOff>
      <xdr:row>10</xdr:row>
      <xdr:rowOff>142875</xdr:rowOff>
    </xdr:to>
    <xdr:sp macro="" textlink="">
      <xdr:nvSpPr>
        <xdr:cNvPr id="1044" name="Drawing 6">
          <a:extLst>
            <a:ext uri="{FF2B5EF4-FFF2-40B4-BE49-F238E27FC236}">
              <a16:creationId xmlns:a16="http://schemas.microsoft.com/office/drawing/2014/main" id="{00000000-0008-0000-0200-000014040000}"/>
            </a:ext>
          </a:extLst>
        </xdr:cNvPr>
        <xdr:cNvSpPr>
          <a:spLocks/>
        </xdr:cNvSpPr>
      </xdr:nvSpPr>
      <xdr:spPr bwMode="auto">
        <a:xfrm>
          <a:off x="14944725" y="1762125"/>
          <a:ext cx="0" cy="0"/>
        </a:xfrm>
        <a:custGeom>
          <a:avLst/>
          <a:gdLst>
            <a:gd name="T0" fmla="*/ 0 w 16384"/>
            <a:gd name="T1" fmla="*/ 0 h 16384"/>
            <a:gd name="T2" fmla="*/ 0 w 16384"/>
            <a:gd name="T3" fmla="*/ 0 h 16384"/>
            <a:gd name="T4" fmla="*/ 0 60000 65536"/>
            <a:gd name="T5" fmla="*/ 0 60000 65536"/>
            <a:gd name="T6" fmla="*/ 0 w 16384"/>
            <a:gd name="T7" fmla="*/ 0 h 16384"/>
            <a:gd name="T8" fmla="*/ 16384 w 16384"/>
            <a:gd name="T9" fmla="*/ 16384 h 16384"/>
          </a:gdLst>
          <a:ahLst/>
          <a:cxnLst>
            <a:cxn ang="T4">
              <a:pos x="T0" y="T1"/>
            </a:cxn>
            <a:cxn ang="T5">
              <a:pos x="T2" y="T3"/>
            </a:cxn>
          </a:cxnLst>
          <a:rect l="T6" t="T7" r="T8" b="T9"/>
          <a:pathLst>
            <a:path w="16384" h="16384">
              <a:moveTo>
                <a:pt x="0" y="0"/>
              </a:moveTo>
              <a:lnTo>
                <a:pt x="0" y="0"/>
              </a:lnTo>
              <a:close/>
            </a:path>
          </a:pathLst>
        </a:custGeom>
        <a:noFill/>
        <a:ln w="9525">
          <a:solidFill>
            <a:srgbClr val="000000"/>
          </a:solidFill>
          <a:round/>
          <a:headEnd/>
          <a:tailEnd/>
        </a:ln>
      </xdr:spPr>
    </xdr:sp>
    <xdr:clientData/>
  </xdr:twoCellAnchor>
  <xdr:twoCellAnchor>
    <xdr:from>
      <xdr:col>14</xdr:col>
      <xdr:colOff>0</xdr:colOff>
      <xdr:row>10</xdr:row>
      <xdr:rowOff>85725</xdr:rowOff>
    </xdr:from>
    <xdr:to>
      <xdr:col>14</xdr:col>
      <xdr:colOff>0</xdr:colOff>
      <xdr:row>10</xdr:row>
      <xdr:rowOff>95250</xdr:rowOff>
    </xdr:to>
    <xdr:sp macro="" textlink="">
      <xdr:nvSpPr>
        <xdr:cNvPr id="1045" name="Drawing 7">
          <a:extLst>
            <a:ext uri="{FF2B5EF4-FFF2-40B4-BE49-F238E27FC236}">
              <a16:creationId xmlns:a16="http://schemas.microsoft.com/office/drawing/2014/main" id="{00000000-0008-0000-0200-000015040000}"/>
            </a:ext>
          </a:extLst>
        </xdr:cNvPr>
        <xdr:cNvSpPr>
          <a:spLocks/>
        </xdr:cNvSpPr>
      </xdr:nvSpPr>
      <xdr:spPr bwMode="auto">
        <a:xfrm>
          <a:off x="14944725" y="1704975"/>
          <a:ext cx="0" cy="9525"/>
        </a:xfrm>
        <a:custGeom>
          <a:avLst/>
          <a:gdLst>
            <a:gd name="T0" fmla="*/ 0 w 16384"/>
            <a:gd name="T1" fmla="*/ 0 h 16384"/>
            <a:gd name="T2" fmla="*/ 0 w 16384"/>
            <a:gd name="T3" fmla="*/ 0 h 16384"/>
            <a:gd name="T4" fmla="*/ 0 60000 65536"/>
            <a:gd name="T5" fmla="*/ 0 60000 65536"/>
            <a:gd name="T6" fmla="*/ 0 w 16384"/>
            <a:gd name="T7" fmla="*/ 0 h 16384"/>
            <a:gd name="T8" fmla="*/ 0 w 16384"/>
            <a:gd name="T9" fmla="*/ 16384 h 16384"/>
          </a:gdLst>
          <a:ahLst/>
          <a:cxnLst>
            <a:cxn ang="T4">
              <a:pos x="T0" y="T1"/>
            </a:cxn>
            <a:cxn ang="T5">
              <a:pos x="T2" y="T3"/>
            </a:cxn>
          </a:cxnLst>
          <a:rect l="T6" t="T7" r="T8" b="T9"/>
          <a:pathLst>
            <a:path w="16384" h="16384">
              <a:moveTo>
                <a:pt x="0" y="0"/>
              </a:moveTo>
              <a:lnTo>
                <a:pt x="0" y="0"/>
              </a:lnTo>
              <a:close/>
            </a:path>
          </a:pathLst>
        </a:cu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4"/>
  <sheetViews>
    <sheetView topLeftCell="A93" workbookViewId="0">
      <selection activeCell="B6" sqref="B6"/>
    </sheetView>
  </sheetViews>
  <sheetFormatPr defaultColWidth="9.08984375" defaultRowHeight="12.5"/>
  <cols>
    <col min="1" max="1" width="17.36328125" style="62" customWidth="1"/>
    <col min="2" max="2" width="29.453125" style="62" customWidth="1"/>
    <col min="3" max="5" width="8.54296875" style="62" bestFit="1" customWidth="1"/>
    <col min="6" max="6" width="8.453125" style="62" bestFit="1" customWidth="1"/>
    <col min="7" max="7" width="8.54296875" style="62" bestFit="1" customWidth="1"/>
    <col min="8" max="8" width="8.453125" style="62" bestFit="1" customWidth="1"/>
    <col min="9" max="16384" width="9.08984375" style="62"/>
  </cols>
  <sheetData>
    <row r="1" spans="1:8" ht="13">
      <c r="A1" s="1"/>
    </row>
    <row r="2" spans="1:8" ht="13">
      <c r="A2" s="61" t="s">
        <v>244</v>
      </c>
    </row>
    <row r="3" spans="1:8" ht="13">
      <c r="A3" s="63" t="s">
        <v>224</v>
      </c>
    </row>
    <row r="5" spans="1:8" ht="13">
      <c r="A5" s="61" t="s">
        <v>145</v>
      </c>
    </row>
    <row r="7" spans="1:8" ht="13">
      <c r="C7" s="64" t="s">
        <v>146</v>
      </c>
      <c r="D7" s="64" t="s">
        <v>147</v>
      </c>
      <c r="E7" s="64" t="s">
        <v>148</v>
      </c>
      <c r="F7" s="64" t="s">
        <v>149</v>
      </c>
      <c r="G7" s="64" t="s">
        <v>150</v>
      </c>
    </row>
    <row r="8" spans="1:8" ht="13">
      <c r="A8" s="61" t="s">
        <v>151</v>
      </c>
    </row>
    <row r="9" spans="1:8">
      <c r="B9" s="62" t="s">
        <v>152</v>
      </c>
      <c r="C9">
        <v>2416</v>
      </c>
      <c r="D9">
        <v>4234</v>
      </c>
      <c r="E9">
        <v>4853</v>
      </c>
      <c r="F9">
        <v>2456</v>
      </c>
      <c r="G9">
        <v>2052</v>
      </c>
      <c r="H9"/>
    </row>
    <row r="10" spans="1:8">
      <c r="B10" s="62" t="s">
        <v>153</v>
      </c>
      <c r="C10">
        <v>2162</v>
      </c>
      <c r="D10">
        <v>4562</v>
      </c>
      <c r="E10">
        <v>4548</v>
      </c>
      <c r="F10">
        <v>2029</v>
      </c>
      <c r="G10">
        <v>2542</v>
      </c>
      <c r="H10"/>
    </row>
    <row r="11" spans="1:8">
      <c r="B11" s="62" t="s">
        <v>154</v>
      </c>
      <c r="C11">
        <v>3011</v>
      </c>
      <c r="D11">
        <v>4398</v>
      </c>
      <c r="E11">
        <v>5354</v>
      </c>
      <c r="F11">
        <v>2789</v>
      </c>
      <c r="G11">
        <v>2429</v>
      </c>
      <c r="H11"/>
    </row>
    <row r="12" spans="1:8">
      <c r="B12" s="62" t="s">
        <v>155</v>
      </c>
      <c r="C12">
        <v>3673</v>
      </c>
      <c r="D12">
        <v>4264</v>
      </c>
      <c r="E12">
        <v>4854</v>
      </c>
      <c r="F12">
        <v>2193</v>
      </c>
      <c r="G12">
        <v>2571</v>
      </c>
      <c r="H12"/>
    </row>
    <row r="13" spans="1:8">
      <c r="B13" s="62" t="s">
        <v>156</v>
      </c>
      <c r="C13" s="100">
        <v>2298</v>
      </c>
      <c r="D13" s="100">
        <v>4332</v>
      </c>
      <c r="E13" s="100">
        <v>5127</v>
      </c>
      <c r="F13" s="100">
        <v>2215</v>
      </c>
      <c r="G13" s="100">
        <v>1849</v>
      </c>
      <c r="H13"/>
    </row>
    <row r="14" spans="1:8">
      <c r="C14" s="101">
        <f>SUM(C9:C13)</f>
        <v>13560</v>
      </c>
      <c r="D14" s="101">
        <f>SUM(D9:D13)</f>
        <v>21790</v>
      </c>
      <c r="E14" s="101">
        <f>SUM(E9:E13)</f>
        <v>24736</v>
      </c>
      <c r="F14" s="101">
        <f>SUM(F9:F13)</f>
        <v>11682</v>
      </c>
      <c r="G14" s="101">
        <f>SUM(G9:G13)</f>
        <v>11443</v>
      </c>
      <c r="H14">
        <f>SUM(C14:G14)</f>
        <v>83211</v>
      </c>
    </row>
    <row r="15" spans="1:8" ht="13">
      <c r="A15" s="65" t="s">
        <v>157</v>
      </c>
      <c r="C15"/>
      <c r="D15"/>
      <c r="E15"/>
      <c r="F15"/>
      <c r="G15"/>
      <c r="H15"/>
    </row>
    <row r="16" spans="1:8">
      <c r="B16" s="62" t="s">
        <v>158</v>
      </c>
      <c r="C16">
        <v>5821</v>
      </c>
      <c r="D16">
        <v>4954</v>
      </c>
      <c r="E16">
        <v>6321</v>
      </c>
      <c r="F16">
        <v>2516</v>
      </c>
      <c r="G16">
        <v>4796</v>
      </c>
      <c r="H16"/>
    </row>
    <row r="17" spans="1:8">
      <c r="B17" s="62" t="s">
        <v>159</v>
      </c>
      <c r="C17">
        <v>6034</v>
      </c>
      <c r="D17">
        <v>6007</v>
      </c>
      <c r="E17">
        <v>4255</v>
      </c>
      <c r="F17">
        <v>3710</v>
      </c>
      <c r="G17">
        <v>4518</v>
      </c>
      <c r="H17"/>
    </row>
    <row r="18" spans="1:8">
      <c r="B18" s="62" t="s">
        <v>160</v>
      </c>
      <c r="C18">
        <v>5905</v>
      </c>
      <c r="D18">
        <v>4714</v>
      </c>
      <c r="E18">
        <v>5321</v>
      </c>
      <c r="F18">
        <v>3434</v>
      </c>
      <c r="G18">
        <v>4668</v>
      </c>
      <c r="H18"/>
    </row>
    <row r="19" spans="1:8">
      <c r="B19" s="62" t="s">
        <v>161</v>
      </c>
      <c r="C19" s="100">
        <v>6925</v>
      </c>
      <c r="D19" s="100">
        <v>5515</v>
      </c>
      <c r="E19" s="100">
        <v>4882</v>
      </c>
      <c r="F19" s="100">
        <v>3413</v>
      </c>
      <c r="G19" s="100">
        <v>3937</v>
      </c>
      <c r="H19"/>
    </row>
    <row r="20" spans="1:8">
      <c r="C20" s="101">
        <f>SUM(C16:C19)</f>
        <v>24685</v>
      </c>
      <c r="D20" s="101">
        <f>SUM(D16:D19)</f>
        <v>21190</v>
      </c>
      <c r="E20" s="101">
        <f>SUM(E16:E19)</f>
        <v>20779</v>
      </c>
      <c r="F20" s="101">
        <f>SUM(F16:F19)</f>
        <v>13073</v>
      </c>
      <c r="G20" s="101">
        <f>SUM(G16:G19)</f>
        <v>17919</v>
      </c>
      <c r="H20">
        <f>SUM(C20:G20)</f>
        <v>97646</v>
      </c>
    </row>
    <row r="21" spans="1:8" ht="13">
      <c r="A21" s="61" t="s">
        <v>162</v>
      </c>
      <c r="C21"/>
      <c r="D21"/>
      <c r="E21"/>
      <c r="F21"/>
      <c r="G21"/>
      <c r="H21"/>
    </row>
    <row r="22" spans="1:8">
      <c r="B22" s="62" t="s">
        <v>163</v>
      </c>
      <c r="C22">
        <v>2505</v>
      </c>
      <c r="D22">
        <v>3348</v>
      </c>
      <c r="E22">
        <v>2668</v>
      </c>
      <c r="F22">
        <v>3091</v>
      </c>
      <c r="G22">
        <v>1973</v>
      </c>
      <c r="H22"/>
    </row>
    <row r="23" spans="1:8">
      <c r="B23" s="62" t="s">
        <v>164</v>
      </c>
      <c r="C23" s="100">
        <v>2297</v>
      </c>
      <c r="D23" s="100">
        <v>3693</v>
      </c>
      <c r="E23" s="100">
        <v>2911</v>
      </c>
      <c r="F23" s="100">
        <v>2375</v>
      </c>
      <c r="G23" s="100">
        <v>1820</v>
      </c>
      <c r="H23"/>
    </row>
    <row r="24" spans="1:8">
      <c r="C24" s="101">
        <f>SUM(C22:C23)</f>
        <v>4802</v>
      </c>
      <c r="D24" s="101">
        <f>SUM(D22:D23)</f>
        <v>7041</v>
      </c>
      <c r="E24" s="101">
        <f>SUM(E22:E23)</f>
        <v>5579</v>
      </c>
      <c r="F24" s="101">
        <f>SUM(F22:F23)</f>
        <v>5466</v>
      </c>
      <c r="G24" s="101">
        <f>SUM(G22:G23)</f>
        <v>3793</v>
      </c>
      <c r="H24" s="100">
        <f>SUM(C24:G24)</f>
        <v>26681</v>
      </c>
    </row>
    <row r="25" spans="1:8" ht="13.5" thickBot="1">
      <c r="B25" s="61" t="s">
        <v>165</v>
      </c>
      <c r="C25" s="102">
        <f>C14+C20+C24</f>
        <v>43047</v>
      </c>
      <c r="D25" s="102">
        <f>D14+D20+D24</f>
        <v>50021</v>
      </c>
      <c r="E25" s="102">
        <f>E14+E20+E24</f>
        <v>51094</v>
      </c>
      <c r="F25" s="102">
        <f>F14+F20+F24</f>
        <v>30221</v>
      </c>
      <c r="G25" s="102">
        <f>G14+G20+G24</f>
        <v>33155</v>
      </c>
      <c r="H25" s="102">
        <f>SUM(H14+H20+H24)</f>
        <v>207538</v>
      </c>
    </row>
    <row r="26" spans="1:8" ht="13.5" thickTop="1">
      <c r="B26" s="61"/>
      <c r="C26"/>
      <c r="D26"/>
      <c r="E26"/>
      <c r="F26"/>
      <c r="G26"/>
      <c r="H26"/>
    </row>
    <row r="27" spans="1:8" ht="13">
      <c r="B27" s="61"/>
      <c r="C27"/>
      <c r="D27"/>
      <c r="E27"/>
      <c r="F27"/>
      <c r="G27"/>
      <c r="H27"/>
    </row>
    <row r="28" spans="1:8">
      <c r="C28"/>
      <c r="D28"/>
      <c r="E28"/>
      <c r="F28"/>
      <c r="G28"/>
      <c r="H28"/>
    </row>
    <row r="29" spans="1:8" ht="13">
      <c r="A29" s="61" t="s">
        <v>166</v>
      </c>
      <c r="C29"/>
      <c r="D29"/>
      <c r="E29"/>
      <c r="F29"/>
      <c r="G29"/>
      <c r="H29"/>
    </row>
    <row r="30" spans="1:8">
      <c r="B30" s="62" t="s">
        <v>152</v>
      </c>
      <c r="C30" s="19">
        <f>PS_1*0.3</f>
        <v>724.8</v>
      </c>
      <c r="D30" s="19">
        <f>PS_1*0.3</f>
        <v>1270.2</v>
      </c>
      <c r="E30" s="19">
        <f>PS_1*0.3</f>
        <v>1455.8999999999999</v>
      </c>
      <c r="F30" s="19">
        <f>PS_1*0.3</f>
        <v>736.8</v>
      </c>
      <c r="G30" s="19">
        <f>PS_1*0.3</f>
        <v>615.6</v>
      </c>
      <c r="H30"/>
    </row>
    <row r="31" spans="1:8">
      <c r="B31" s="62" t="s">
        <v>153</v>
      </c>
      <c r="C31" s="19">
        <f>PS_2*0.3</f>
        <v>648.6</v>
      </c>
      <c r="D31" s="19">
        <f>PS_2*0.3</f>
        <v>1368.6</v>
      </c>
      <c r="E31" s="19">
        <f>PS_2*0.3</f>
        <v>1364.3999999999999</v>
      </c>
      <c r="F31" s="19">
        <f>PS_2*0.3</f>
        <v>608.69999999999993</v>
      </c>
      <c r="G31" s="19">
        <f>PS_2*0.3</f>
        <v>762.6</v>
      </c>
      <c r="H31"/>
    </row>
    <row r="32" spans="1:8">
      <c r="B32" s="62" t="s">
        <v>154</v>
      </c>
      <c r="C32" s="19">
        <f>PS_3*0.3</f>
        <v>903.3</v>
      </c>
      <c r="D32" s="19">
        <f>PS_3*0.3</f>
        <v>1319.3999999999999</v>
      </c>
      <c r="E32" s="19">
        <f>PS_3*0.3</f>
        <v>1606.2</v>
      </c>
      <c r="F32" s="19">
        <f>PS_3*0.3</f>
        <v>836.69999999999993</v>
      </c>
      <c r="G32" s="19">
        <f>PS_3*0.3</f>
        <v>728.69999999999993</v>
      </c>
      <c r="H32"/>
    </row>
    <row r="33" spans="2:8">
      <c r="B33" s="62" t="s">
        <v>155</v>
      </c>
      <c r="C33" s="19">
        <f>FS_1*0.325</f>
        <v>1193.7250000000001</v>
      </c>
      <c r="D33" s="19">
        <f>FS_1*0.325</f>
        <v>1385.8</v>
      </c>
      <c r="E33" s="19">
        <f>FS_1*0.325</f>
        <v>1577.55</v>
      </c>
      <c r="F33" s="19">
        <f>FS_1*0.325</f>
        <v>712.72500000000002</v>
      </c>
      <c r="G33" s="19">
        <f>FS_1*0.325</f>
        <v>835.57500000000005</v>
      </c>
      <c r="H33"/>
    </row>
    <row r="34" spans="2:8">
      <c r="B34" s="62" t="s">
        <v>156</v>
      </c>
      <c r="C34" s="19">
        <f>FS_2*0.35</f>
        <v>804.3</v>
      </c>
      <c r="D34" s="19">
        <f>FS_2*0.35</f>
        <v>1516.1999999999998</v>
      </c>
      <c r="E34" s="19">
        <f>FS_2*0.35</f>
        <v>1794.4499999999998</v>
      </c>
      <c r="F34" s="19">
        <f>FS_2*0.35</f>
        <v>775.25</v>
      </c>
      <c r="G34" s="19">
        <f>FS_2*0.35</f>
        <v>647.15</v>
      </c>
      <c r="H34"/>
    </row>
    <row r="35" spans="2:8">
      <c r="B35" s="62" t="s">
        <v>158</v>
      </c>
      <c r="C35" s="19">
        <f>CW_S*0.315</f>
        <v>1833.615</v>
      </c>
      <c r="D35" s="19">
        <f>CW_S*0.315</f>
        <v>1560.51</v>
      </c>
      <c r="E35" s="19">
        <f>CW_S*0.315</f>
        <v>1991.115</v>
      </c>
      <c r="F35" s="19">
        <f>CW_S*0.315</f>
        <v>792.54</v>
      </c>
      <c r="G35" s="19">
        <f>CW_S*0.315</f>
        <v>1510.74</v>
      </c>
      <c r="H35"/>
    </row>
    <row r="36" spans="2:8">
      <c r="B36" s="62" t="s">
        <v>159</v>
      </c>
      <c r="C36" s="19">
        <f>CW_L*0.375</f>
        <v>2262.75</v>
      </c>
      <c r="D36" s="19">
        <f>CW_L*0.375</f>
        <v>2252.625</v>
      </c>
      <c r="E36" s="19">
        <f>CW_L*0.375</f>
        <v>1595.625</v>
      </c>
      <c r="F36" s="19">
        <f>CW_L*0.375</f>
        <v>1391.25</v>
      </c>
      <c r="G36" s="19">
        <f>CW_L*0.375</f>
        <v>1694.25</v>
      </c>
      <c r="H36"/>
    </row>
    <row r="37" spans="2:8">
      <c r="B37" s="62" t="s">
        <v>160</v>
      </c>
      <c r="C37" s="19">
        <f>AW_S*0.425</f>
        <v>2509.625</v>
      </c>
      <c r="D37" s="19">
        <f>AW_S*0.425</f>
        <v>2003.45</v>
      </c>
      <c r="E37" s="19">
        <f>AW_S*0.425</f>
        <v>2261.4249999999997</v>
      </c>
      <c r="F37" s="19">
        <f>AW_S*0.425</f>
        <v>1459.45</v>
      </c>
      <c r="G37" s="19">
        <f>AW_S*0.425</f>
        <v>1983.8999999999999</v>
      </c>
      <c r="H37"/>
    </row>
    <row r="38" spans="2:8">
      <c r="B38" s="62" t="s">
        <v>161</v>
      </c>
      <c r="C38" s="19">
        <f>PW_L*0.45</f>
        <v>3116.25</v>
      </c>
      <c r="D38" s="19">
        <f>PW_L*0.45</f>
        <v>2481.75</v>
      </c>
      <c r="E38" s="19">
        <f>PW_L*0.45</f>
        <v>2196.9</v>
      </c>
      <c r="F38" s="19">
        <f>PW_L*0.45</f>
        <v>1535.8500000000001</v>
      </c>
      <c r="G38" s="19">
        <f>PW_L*0.45</f>
        <v>1771.65</v>
      </c>
      <c r="H38"/>
    </row>
    <row r="39" spans="2:8">
      <c r="B39" s="62" t="s">
        <v>163</v>
      </c>
      <c r="C39" s="19">
        <f>WC_1*0.5</f>
        <v>1252.5</v>
      </c>
      <c r="D39" s="19">
        <f>WC_1*0.5</f>
        <v>1674</v>
      </c>
      <c r="E39" s="19">
        <f>WC_1*0.5</f>
        <v>1334</v>
      </c>
      <c r="F39" s="19">
        <f>WC_1*0.5</f>
        <v>1545.5</v>
      </c>
      <c r="G39" s="19">
        <f>WC_1*0.5</f>
        <v>986.5</v>
      </c>
      <c r="H39"/>
    </row>
    <row r="40" spans="2:8">
      <c r="B40" s="62" t="s">
        <v>164</v>
      </c>
      <c r="C40" s="103">
        <f>WC_2*0.475</f>
        <v>1091.075</v>
      </c>
      <c r="D40" s="103">
        <f>WC_2*0.475</f>
        <v>1754.175</v>
      </c>
      <c r="E40" s="103">
        <f>WC_2*0.475</f>
        <v>1382.7249999999999</v>
      </c>
      <c r="F40" s="103">
        <f>WC_2*0.475</f>
        <v>1128.125</v>
      </c>
      <c r="G40" s="103">
        <f>WC_2*0.475</f>
        <v>864.5</v>
      </c>
      <c r="H40"/>
    </row>
    <row r="41" spans="2:8" ht="13.5" thickBot="1">
      <c r="B41" s="61" t="s">
        <v>167</v>
      </c>
      <c r="C41" s="104">
        <f>SUM(C30:C40)</f>
        <v>16340.54</v>
      </c>
      <c r="D41" s="104">
        <f>SUM(D30:D40)</f>
        <v>18586.71</v>
      </c>
      <c r="E41" s="104">
        <f>SUM(E30:E40)</f>
        <v>18560.289999999997</v>
      </c>
      <c r="F41" s="104">
        <f>SUM(F30:F40)</f>
        <v>11522.89</v>
      </c>
      <c r="G41" s="104">
        <f>SUM(G30:G40)</f>
        <v>12401.165000000001</v>
      </c>
      <c r="H41" s="105">
        <f>SUM(C41:G41)</f>
        <v>77411.595000000001</v>
      </c>
    </row>
    <row r="42" spans="2:8" ht="13" thickTop="1">
      <c r="C42" s="19"/>
      <c r="D42" s="19"/>
      <c r="E42" s="19"/>
      <c r="F42" s="19"/>
      <c r="G42" s="19"/>
      <c r="H42" s="19"/>
    </row>
    <row r="43" spans="2:8" ht="13.5" thickBot="1">
      <c r="B43" s="61" t="s">
        <v>168</v>
      </c>
      <c r="C43" s="19"/>
      <c r="D43" s="19"/>
      <c r="E43" s="19"/>
      <c r="F43" s="19"/>
      <c r="G43" s="19"/>
      <c r="H43" s="105">
        <f>H41/H25</f>
        <v>0.37299961934681841</v>
      </c>
    </row>
    <row r="44" spans="2:8" ht="13" thickTop="1"/>
  </sheetData>
  <sheetProtection formatCells="0" formatColumns="0" formatRows="0" insertHyperlinks="0" sort="0" autoFilter="0" pivotTables="0"/>
  <pageMargins left="0.75" right="0.75" top="1" bottom="1" header="0.5" footer="0.5"/>
  <pageSetup scale="9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4"/>
  <sheetViews>
    <sheetView workbookViewId="0">
      <selection activeCell="B14" sqref="B14"/>
    </sheetView>
  </sheetViews>
  <sheetFormatPr defaultColWidth="9.08984375" defaultRowHeight="12.5"/>
  <cols>
    <col min="1" max="1" width="38.90625" style="62" customWidth="1"/>
    <col min="2" max="2" width="11.08984375" style="62" customWidth="1"/>
    <col min="3" max="16384" width="9.08984375" style="62"/>
  </cols>
  <sheetData>
    <row r="1" spans="1:13" ht="26">
      <c r="A1" s="68" t="s">
        <v>245</v>
      </c>
      <c r="B1" t="s">
        <v>226</v>
      </c>
    </row>
    <row r="3" spans="1:13" ht="13" thickBot="1"/>
    <row r="4" spans="1:13" ht="13" thickBot="1">
      <c r="A4" s="62" t="s">
        <v>169</v>
      </c>
      <c r="B4" s="69">
        <f>ZW_Current_Assets/ZW_Current_Liab</f>
        <v>2.8918149716472041</v>
      </c>
      <c r="M4" s="66"/>
    </row>
    <row r="5" spans="1:13" ht="13" thickBot="1">
      <c r="B5" s="66"/>
      <c r="M5" s="66"/>
    </row>
    <row r="6" spans="1:13" ht="13" thickBot="1">
      <c r="A6" s="62" t="s">
        <v>170</v>
      </c>
      <c r="B6" s="69">
        <f>ZW_Cost_of_Goods_Sold/((ZW_Beg_Inventory+ZW_End_Invent)/2)</f>
        <v>1.0390930705203405</v>
      </c>
      <c r="M6" s="66"/>
    </row>
    <row r="7" spans="1:13" ht="13" thickBot="1">
      <c r="B7" s="66"/>
      <c r="M7" s="66"/>
    </row>
    <row r="8" spans="1:13" ht="13" thickBot="1">
      <c r="A8" s="62" t="s">
        <v>171</v>
      </c>
      <c r="B8" s="69">
        <f>ZW_Net_Sales/((ZW_Beg_Tot_Assets+ZW_End_Tot_Assets)/2)</f>
        <v>0.65999741319394412</v>
      </c>
      <c r="M8" s="66"/>
    </row>
    <row r="9" spans="1:13" ht="13" thickBot="1"/>
    <row r="10" spans="1:13" ht="13" thickBot="1">
      <c r="A10" s="70" t="s">
        <v>172</v>
      </c>
      <c r="B10" s="106">
        <f>ZW_Net_Inc/((ZW_Beg_Tot_Equity+ZW_End_Tot_Equity)/2)</f>
        <v>5.1220117617661112E-2</v>
      </c>
      <c r="M10" s="71"/>
    </row>
    <row r="11" spans="1:13" ht="13" thickBot="1"/>
    <row r="12" spans="1:13" ht="13" thickBot="1">
      <c r="A12" s="70" t="s">
        <v>173</v>
      </c>
      <c r="B12" s="69">
        <f>ZW_End_Tot_Liab/ZW_End_Tot_Equity</f>
        <v>0.84284748081423222</v>
      </c>
      <c r="M12" s="66"/>
    </row>
    <row r="13" spans="1:13" ht="13" thickBot="1"/>
    <row r="14" spans="1:13" ht="13" thickBot="1">
      <c r="A14" s="62" t="s">
        <v>174</v>
      </c>
      <c r="B14" s="69">
        <f>(ZW_Net_Inc-ZW_Fed_Inc_Tax_Exp-ZW_Int_Exp)/-ZW_Int_Exp</f>
        <v>7.7803037735793685</v>
      </c>
      <c r="M14" s="66"/>
    </row>
  </sheetData>
  <sheetProtection algorithmName="SHA-512" hashValue="zYNIWJzYY75ZVCArVDku8Lbb36QC18Bmv1zz5WoOrBFOZy8Fymcjt1XdlEmrIYhviXXj+gs0rqInpEANoe3WJQ==" saltValue="kZj0B2ttJsFX1ThKcrD+bQ==" spinCount="100000" sheet="1" objects="1" scenarios="1" formatCells="0" formatColumns="0" formatRow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B913-8A7B-451D-B1D6-636C0C4AB590}">
  <sheetPr filterMode="1"/>
  <dimension ref="A1:B34"/>
  <sheetViews>
    <sheetView workbookViewId="0">
      <selection activeCell="F12" sqref="F12"/>
    </sheetView>
  </sheetViews>
  <sheetFormatPr defaultRowHeight="12.5"/>
  <cols>
    <col min="1" max="1" width="30.36328125" bestFit="1" customWidth="1"/>
  </cols>
  <sheetData>
    <row r="1" spans="1:2" ht="39">
      <c r="A1" s="107" t="s">
        <v>246</v>
      </c>
    </row>
    <row r="2" spans="1:2" ht="13">
      <c r="A2" s="108" t="s">
        <v>243</v>
      </c>
      <c r="B2" s="109" t="s">
        <v>196</v>
      </c>
    </row>
    <row r="3" spans="1:2">
      <c r="A3" t="str">
        <f>'Income Statement'!B16</f>
        <v>Wages and salaries expense</v>
      </c>
      <c r="B3">
        <f>'Income Statement'!E16</f>
        <v>2076052.5484</v>
      </c>
    </row>
    <row r="4" spans="1:2">
      <c r="A4" t="str">
        <f>'Income Statement'!B17</f>
        <v>Sales commissions expense</v>
      </c>
      <c r="B4">
        <f>'Income Statement'!E17</f>
        <v>836705.7648</v>
      </c>
    </row>
    <row r="5" spans="1:2">
      <c r="A5" t="str">
        <f>'Income Statement'!B18</f>
        <v>FICA tax expense</v>
      </c>
      <c r="B5">
        <f>'Income Statement'!E18</f>
        <v>248461.88159999999</v>
      </c>
    </row>
    <row r="6" spans="1:2" hidden="1">
      <c r="A6" t="str">
        <f>'Income Statement'!B19</f>
        <v>Medicare tax expense</v>
      </c>
      <c r="B6">
        <f>'Income Statement'!E19</f>
        <v>52255.5124</v>
      </c>
    </row>
    <row r="7" spans="1:2" hidden="1">
      <c r="A7" t="str">
        <f>'Income Statement'!B20</f>
        <v>FUTA expense</v>
      </c>
      <c r="B7">
        <f>'Income Statement'!E20</f>
        <v>6882.4831999999997</v>
      </c>
    </row>
    <row r="8" spans="1:2" hidden="1">
      <c r="A8" t="str">
        <f>'Income Statement'!B21</f>
        <v>SUTA expense</v>
      </c>
      <c r="B8">
        <f>'Income Statement'!E21</f>
        <v>22286.880000000001</v>
      </c>
    </row>
    <row r="9" spans="1:2">
      <c r="A9" t="str">
        <f>'Income Statement'!B22</f>
        <v>Utilities expense</v>
      </c>
      <c r="B9">
        <f>'Income Statement'!E22</f>
        <v>315859.84870000003</v>
      </c>
    </row>
    <row r="10" spans="1:2">
      <c r="A10" t="str">
        <f>'Income Statement'!B23</f>
        <v>Irrigation &amp; waste disposal expense</v>
      </c>
      <c r="B10">
        <f>'Income Statement'!E23</f>
        <v>218043.24</v>
      </c>
    </row>
    <row r="11" spans="1:2" hidden="1">
      <c r="A11" t="str">
        <f>'Income Statement'!B24</f>
        <v>Landscaping expense</v>
      </c>
      <c r="B11">
        <f>'Income Statement'!E24</f>
        <v>144556.9259</v>
      </c>
    </row>
    <row r="12" spans="1:2">
      <c r="A12" t="str">
        <f>'Income Statement'!B25</f>
        <v>Advertising expense</v>
      </c>
      <c r="B12">
        <f>'Income Statement'!E25</f>
        <v>291764.30579999997</v>
      </c>
    </row>
    <row r="13" spans="1:2">
      <c r="A13" t="str">
        <f>'Income Statement'!B26</f>
        <v>Marketing expense</v>
      </c>
      <c r="B13">
        <f>'Income Statement'!E26</f>
        <v>210013.35199999998</v>
      </c>
    </row>
    <row r="14" spans="1:2">
      <c r="A14" t="str">
        <f>'Income Statement'!B27</f>
        <v>Festivals &amp; competitions expense</v>
      </c>
      <c r="B14">
        <f>'Income Statement'!E27</f>
        <v>256126.65969999999</v>
      </c>
    </row>
    <row r="15" spans="1:2" hidden="1">
      <c r="A15" t="str">
        <f>'Income Statement'!B28</f>
        <v>Telephone expense</v>
      </c>
      <c r="B15">
        <f>'Income Statement'!E28</f>
        <v>35163.272100000002</v>
      </c>
    </row>
    <row r="16" spans="1:2" hidden="1">
      <c r="A16" t="str">
        <f>'Income Statement'!B29</f>
        <v>Internet &amp; computer expense</v>
      </c>
      <c r="B16">
        <f>'Income Statement'!E29</f>
        <v>15874.089</v>
      </c>
    </row>
    <row r="17" spans="1:2" hidden="1">
      <c r="A17" t="str">
        <f>'Income Statement'!B30</f>
        <v>Postage expense</v>
      </c>
      <c r="B17">
        <f>'Income Statement'!E30</f>
        <v>36215.1</v>
      </c>
    </row>
    <row r="18" spans="1:2" hidden="1">
      <c r="A18" t="str">
        <f>'Income Statement'!B31</f>
        <v>Legal &amp; accounting fees</v>
      </c>
      <c r="B18">
        <f>'Income Statement'!E31</f>
        <v>85257.49040000001</v>
      </c>
    </row>
    <row r="19" spans="1:2" hidden="1">
      <c r="A19" t="str">
        <f>'Income Statement'!B32</f>
        <v>Other consulting fees</v>
      </c>
      <c r="B19">
        <f>'Income Statement'!E32</f>
        <v>11679.180400000001</v>
      </c>
    </row>
    <row r="20" spans="1:2" hidden="1">
      <c r="A20" t="str">
        <f>'Income Statement'!B33</f>
        <v>Office supplies expense</v>
      </c>
      <c r="B20">
        <f>'Income Statement'!E33</f>
        <v>60791.161599999999</v>
      </c>
    </row>
    <row r="21" spans="1:2" hidden="1">
      <c r="A21" t="str">
        <f>'Income Statement'!B34</f>
        <v>Data processing expense</v>
      </c>
      <c r="B21">
        <f>'Income Statement'!E34</f>
        <v>9880.77</v>
      </c>
    </row>
    <row r="22" spans="1:2">
      <c r="A22" t="str">
        <f>'Income Statement'!B35</f>
        <v>Depreciation expense</v>
      </c>
      <c r="B22">
        <f>'Income Statement'!E35</f>
        <v>1250042.0815999999</v>
      </c>
    </row>
    <row r="23" spans="1:2" hidden="1">
      <c r="A23" t="str">
        <f>'Income Statement'!B36</f>
        <v>Travel and entertainment expense</v>
      </c>
      <c r="B23">
        <f>'Income Statement'!E36</f>
        <v>177688.30800000002</v>
      </c>
    </row>
    <row r="24" spans="1:2" hidden="1">
      <c r="A24" t="str">
        <f>'Income Statement'!B37</f>
        <v>Insurance expense</v>
      </c>
      <c r="B24">
        <f>'Income Statement'!E37</f>
        <v>106859.3316</v>
      </c>
    </row>
    <row r="25" spans="1:2">
      <c r="A25" t="str">
        <f>'Income Statement'!B38</f>
        <v>Medical insurance</v>
      </c>
      <c r="B25">
        <f>'Income Statement'!E38</f>
        <v>204898.04240000003</v>
      </c>
    </row>
    <row r="26" spans="1:2" hidden="1">
      <c r="A26" t="str">
        <f>'Income Statement'!B39</f>
        <v>Workmen's compensation insurance</v>
      </c>
      <c r="B26">
        <f>'Income Statement'!E39</f>
        <v>133426.3125</v>
      </c>
    </row>
    <row r="27" spans="1:2" hidden="1">
      <c r="A27" t="str">
        <f>'Income Statement'!B40</f>
        <v>Other employee benefits expense</v>
      </c>
      <c r="B27">
        <f>'Income Statement'!E40</f>
        <v>178288.04819999999</v>
      </c>
    </row>
    <row r="28" spans="1:2" hidden="1">
      <c r="A28" t="str">
        <f>'Income Statement'!B41</f>
        <v>Dues &amp; subscriptions expense</v>
      </c>
      <c r="B28">
        <f>'Income Statement'!E41</f>
        <v>34115.387800000004</v>
      </c>
    </row>
    <row r="29" spans="1:2" hidden="1">
      <c r="A29" t="str">
        <f>'Income Statement'!B42</f>
        <v>Property tax expense</v>
      </c>
      <c r="B29">
        <f>'Income Statement'!E42</f>
        <v>20930.972999999998</v>
      </c>
    </row>
    <row r="30" spans="1:2" hidden="1">
      <c r="A30" t="str">
        <f>'Income Statement'!B43</f>
        <v>Repair and maintenance</v>
      </c>
      <c r="B30">
        <f>'Income Statement'!E43</f>
        <v>72766.934699999998</v>
      </c>
    </row>
    <row r="31" spans="1:2" hidden="1">
      <c r="A31" t="str">
        <f>'Income Statement'!B44</f>
        <v>Automobile expense</v>
      </c>
      <c r="B31">
        <f>'Income Statement'!E44</f>
        <v>76415.425499999998</v>
      </c>
    </row>
    <row r="32" spans="1:2" hidden="1">
      <c r="A32" t="str">
        <f>'Income Statement'!B45</f>
        <v>Lease expense</v>
      </c>
      <c r="B32">
        <f>'Income Statement'!E45</f>
        <v>107646.1774</v>
      </c>
    </row>
    <row r="33" spans="1:2" hidden="1">
      <c r="A33" t="str">
        <f>'Income Statement'!B46</f>
        <v>Bad debt expense</v>
      </c>
      <c r="B33">
        <f>'Income Statement'!E46</f>
        <v>11350.24</v>
      </c>
    </row>
    <row r="34" spans="1:2" hidden="1">
      <c r="A34" t="str">
        <f>'Income Statement'!B47</f>
        <v>Miscellaneous expense</v>
      </c>
      <c r="B34">
        <f>'Income Statement'!E47</f>
        <v>25778.1283</v>
      </c>
    </row>
  </sheetData>
  <autoFilter ref="A3:B34" xr:uid="{41B0B913-8A7B-451D-B1D6-636C0C4AB590}">
    <filterColumn colId="1">
      <customFilters>
        <customFilter operator="greaterThan" val="200000"/>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92"/>
  <sheetViews>
    <sheetView showGridLines="0" zoomScaleNormal="100" workbookViewId="0">
      <pane xSplit="2" ySplit="7" topLeftCell="J8" activePane="bottomRight" state="frozen"/>
      <selection pane="topRight" activeCell="C1" sqref="C1"/>
      <selection pane="bottomLeft" activeCell="A10" sqref="A10"/>
      <selection pane="bottomRight" activeCell="B1" sqref="B1"/>
    </sheetView>
  </sheetViews>
  <sheetFormatPr defaultRowHeight="12.5"/>
  <cols>
    <col min="1" max="1" width="12.08984375" style="2" customWidth="1"/>
    <col min="2" max="2" width="36.08984375" bestFit="1" customWidth="1"/>
    <col min="3" max="3" width="15.54296875" style="49" customWidth="1"/>
    <col min="4" max="4" width="16" style="49" customWidth="1"/>
    <col min="5" max="5" width="14.90625" style="49" customWidth="1"/>
    <col min="6" max="6" width="16.6328125" style="49" customWidth="1"/>
    <col min="7" max="8" width="14.90625" style="49" customWidth="1"/>
    <col min="9" max="9" width="15.6328125" style="49" bestFit="1" customWidth="1"/>
    <col min="10" max="10" width="16.54296875" style="49" customWidth="1"/>
    <col min="11" max="11" width="15.90625" style="49" customWidth="1"/>
    <col min="12" max="12" width="17.6328125" style="49" customWidth="1"/>
    <col min="13" max="13" width="16.54296875" style="49" customWidth="1"/>
    <col min="14" max="14" width="15.54296875" style="49" bestFit="1" customWidth="1"/>
  </cols>
  <sheetData>
    <row r="1" spans="1:14" ht="13">
      <c r="A1">
        <f>'ZW Sales Commissions'!A1</f>
        <v>0</v>
      </c>
      <c r="B1" s="10" t="s">
        <v>244</v>
      </c>
      <c r="C1" s="48"/>
      <c r="D1" s="48"/>
      <c r="E1" s="48"/>
      <c r="F1" s="48"/>
      <c r="G1" s="48"/>
      <c r="H1" s="48"/>
    </row>
    <row r="2" spans="1:14" ht="13">
      <c r="A2"/>
      <c r="B2" s="10" t="s">
        <v>90</v>
      </c>
      <c r="C2" s="48"/>
      <c r="D2" s="48"/>
      <c r="E2" s="48"/>
      <c r="F2" s="48"/>
      <c r="G2" s="48"/>
      <c r="H2" s="48"/>
    </row>
    <row r="3" spans="1:14" ht="13">
      <c r="A3"/>
      <c r="B3" s="40">
        <v>40907</v>
      </c>
      <c r="C3" s="48"/>
      <c r="D3" s="48"/>
      <c r="E3" s="48"/>
      <c r="F3" s="48"/>
      <c r="G3" s="48"/>
      <c r="H3" s="48"/>
    </row>
    <row r="4" spans="1:14" ht="13">
      <c r="A4" s="5"/>
      <c r="B4" s="5"/>
      <c r="C4" s="115" t="s">
        <v>222</v>
      </c>
      <c r="D4" s="116"/>
      <c r="E4" s="115" t="s">
        <v>225</v>
      </c>
      <c r="F4" s="116"/>
      <c r="G4" s="115"/>
      <c r="H4" s="116"/>
      <c r="I4" s="50"/>
      <c r="J4" s="51"/>
      <c r="K4" s="50"/>
      <c r="L4" s="51"/>
      <c r="M4" s="50"/>
      <c r="N4" s="52"/>
    </row>
    <row r="5" spans="1:14" ht="13">
      <c r="A5" s="6" t="s">
        <v>0</v>
      </c>
      <c r="B5" s="6" t="s">
        <v>124</v>
      </c>
      <c r="C5" s="117" t="s">
        <v>48</v>
      </c>
      <c r="D5" s="118"/>
      <c r="E5" s="117" t="s">
        <v>49</v>
      </c>
      <c r="F5" s="118"/>
      <c r="G5" s="117" t="s">
        <v>50</v>
      </c>
      <c r="H5" s="118"/>
      <c r="I5" s="119" t="s">
        <v>125</v>
      </c>
      <c r="J5" s="120"/>
      <c r="K5" s="117" t="s">
        <v>122</v>
      </c>
      <c r="L5" s="118"/>
      <c r="M5" s="117" t="s">
        <v>120</v>
      </c>
      <c r="N5" s="118"/>
    </row>
    <row r="6" spans="1:14" ht="13">
      <c r="A6" s="6" t="s">
        <v>4</v>
      </c>
      <c r="B6" s="6" t="s">
        <v>123</v>
      </c>
      <c r="C6" s="113" t="s">
        <v>51</v>
      </c>
      <c r="D6" s="114"/>
      <c r="E6" s="113" t="s">
        <v>51</v>
      </c>
      <c r="F6" s="114"/>
      <c r="G6" s="113"/>
      <c r="H6" s="114"/>
      <c r="I6" s="121" t="s">
        <v>51</v>
      </c>
      <c r="J6" s="122"/>
      <c r="K6" s="113" t="s">
        <v>121</v>
      </c>
      <c r="L6" s="114"/>
      <c r="M6" s="113" t="s">
        <v>119</v>
      </c>
      <c r="N6" s="114"/>
    </row>
    <row r="7" spans="1:14" ht="13">
      <c r="A7" s="7"/>
      <c r="B7" s="7"/>
      <c r="C7" s="53" t="s">
        <v>1</v>
      </c>
      <c r="D7" s="53" t="s">
        <v>2</v>
      </c>
      <c r="E7" s="53" t="s">
        <v>1</v>
      </c>
      <c r="F7" s="53" t="s">
        <v>2</v>
      </c>
      <c r="G7" s="53" t="s">
        <v>1</v>
      </c>
      <c r="H7" s="53" t="s">
        <v>2</v>
      </c>
      <c r="I7" s="53" t="s">
        <v>1</v>
      </c>
      <c r="J7" s="53" t="s">
        <v>2</v>
      </c>
      <c r="K7" s="53" t="s">
        <v>1</v>
      </c>
      <c r="L7" s="53" t="s">
        <v>2</v>
      </c>
      <c r="M7" s="53" t="s">
        <v>1</v>
      </c>
      <c r="N7" s="53" t="s">
        <v>2</v>
      </c>
    </row>
    <row r="8" spans="1:14" ht="13">
      <c r="A8" s="9"/>
      <c r="B8" s="8" t="s">
        <v>7</v>
      </c>
      <c r="C8" s="54"/>
      <c r="D8" s="54"/>
      <c r="E8" s="54"/>
      <c r="F8" s="54"/>
      <c r="G8" s="54"/>
      <c r="H8" s="54"/>
      <c r="I8" s="54"/>
      <c r="J8" s="54"/>
      <c r="K8" s="54"/>
      <c r="L8" s="54"/>
      <c r="M8" s="54"/>
      <c r="N8" s="54"/>
    </row>
    <row r="9" spans="1:14">
      <c r="A9" s="32">
        <v>111000</v>
      </c>
      <c r="B9" s="33" t="s">
        <v>53</v>
      </c>
      <c r="C9" s="54">
        <v>1920895.7405000001</v>
      </c>
      <c r="D9" s="54">
        <v>0</v>
      </c>
      <c r="E9" s="54">
        <v>706968.48990002275</v>
      </c>
      <c r="F9" s="54">
        <v>0</v>
      </c>
      <c r="G9" s="54">
        <v>0</v>
      </c>
      <c r="H9" s="54">
        <v>0</v>
      </c>
      <c r="I9" s="54">
        <v>706968.48990002275</v>
      </c>
      <c r="J9" s="54">
        <v>0</v>
      </c>
      <c r="K9" s="54"/>
      <c r="L9" s="54"/>
      <c r="M9" s="54">
        <v>706968.48990002275</v>
      </c>
      <c r="N9" s="54">
        <v>0</v>
      </c>
    </row>
    <row r="10" spans="1:14">
      <c r="A10" s="32">
        <v>112000</v>
      </c>
      <c r="B10" s="34" t="s">
        <v>54</v>
      </c>
      <c r="C10" s="54">
        <v>28726.39</v>
      </c>
      <c r="D10" s="54">
        <v>0</v>
      </c>
      <c r="E10" s="54">
        <v>952.25759999999991</v>
      </c>
      <c r="F10" s="54">
        <v>0</v>
      </c>
      <c r="G10" s="54">
        <v>0</v>
      </c>
      <c r="H10" s="54">
        <v>0</v>
      </c>
      <c r="I10" s="54">
        <v>952.25759999999991</v>
      </c>
      <c r="J10" s="54">
        <v>0</v>
      </c>
      <c r="K10" s="54"/>
      <c r="L10" s="54"/>
      <c r="M10" s="54">
        <v>952.25759999999991</v>
      </c>
      <c r="N10" s="54">
        <v>0</v>
      </c>
    </row>
    <row r="11" spans="1:14">
      <c r="A11" s="32">
        <v>113000</v>
      </c>
      <c r="B11" s="34" t="s">
        <v>55</v>
      </c>
      <c r="C11" s="54">
        <v>767794.23269999993</v>
      </c>
      <c r="D11" s="54">
        <v>0</v>
      </c>
      <c r="E11" s="54">
        <v>786431.05</v>
      </c>
      <c r="F11" s="54">
        <v>0</v>
      </c>
      <c r="G11" s="54">
        <v>0</v>
      </c>
      <c r="H11" s="54">
        <v>0</v>
      </c>
      <c r="I11" s="54">
        <v>786431.05</v>
      </c>
      <c r="J11" s="54">
        <v>0</v>
      </c>
      <c r="K11" s="54"/>
      <c r="L11" s="54"/>
      <c r="M11" s="54">
        <v>786431.05</v>
      </c>
      <c r="N11" s="54">
        <v>0</v>
      </c>
    </row>
    <row r="12" spans="1:14">
      <c r="A12" s="32">
        <v>114000</v>
      </c>
      <c r="B12" s="34" t="s">
        <v>56</v>
      </c>
      <c r="C12" s="54">
        <v>48091.051799999994</v>
      </c>
      <c r="D12" s="54">
        <v>0</v>
      </c>
      <c r="E12" s="54">
        <v>51537.49</v>
      </c>
      <c r="F12" s="54">
        <v>0</v>
      </c>
      <c r="G12" s="54">
        <v>0</v>
      </c>
      <c r="H12" s="54">
        <v>0</v>
      </c>
      <c r="I12" s="54">
        <v>51537.49</v>
      </c>
      <c r="J12" s="54">
        <v>0</v>
      </c>
      <c r="K12" s="54"/>
      <c r="L12" s="54"/>
      <c r="M12" s="54">
        <v>51537.49</v>
      </c>
      <c r="N12" s="54">
        <v>0</v>
      </c>
    </row>
    <row r="13" spans="1:14">
      <c r="A13" s="32">
        <v>119000</v>
      </c>
      <c r="B13" s="34" t="s">
        <v>57</v>
      </c>
      <c r="C13" s="54">
        <v>540</v>
      </c>
      <c r="D13" s="54">
        <v>0</v>
      </c>
      <c r="E13" s="54">
        <v>515.30960000000005</v>
      </c>
      <c r="F13" s="54">
        <v>0</v>
      </c>
      <c r="G13" s="54">
        <v>0</v>
      </c>
      <c r="H13" s="54">
        <v>0</v>
      </c>
      <c r="I13" s="54">
        <v>515.30960000000005</v>
      </c>
      <c r="J13" s="54">
        <v>0</v>
      </c>
      <c r="K13" s="54"/>
      <c r="L13" s="54"/>
      <c r="M13" s="54">
        <v>515.30960000000005</v>
      </c>
      <c r="N13" s="54">
        <v>0</v>
      </c>
    </row>
    <row r="14" spans="1:14">
      <c r="A14" s="32">
        <v>121000</v>
      </c>
      <c r="B14" s="34" t="s">
        <v>43</v>
      </c>
      <c r="C14" s="55">
        <v>5208518.9578</v>
      </c>
      <c r="D14" s="54">
        <v>0</v>
      </c>
      <c r="E14" s="54">
        <v>5426569.4117999999</v>
      </c>
      <c r="F14" s="54">
        <v>0</v>
      </c>
      <c r="G14" s="55">
        <v>0</v>
      </c>
      <c r="H14" s="54">
        <v>0</v>
      </c>
      <c r="I14" s="54">
        <v>5426569.4117999999</v>
      </c>
      <c r="J14" s="54">
        <v>0</v>
      </c>
      <c r="K14" s="54"/>
      <c r="L14" s="54"/>
      <c r="M14" s="54">
        <v>5426569.4117999999</v>
      </c>
      <c r="N14" s="54">
        <v>0</v>
      </c>
    </row>
    <row r="15" spans="1:14">
      <c r="A15" s="32">
        <v>129000</v>
      </c>
      <c r="B15" s="34" t="s">
        <v>104</v>
      </c>
      <c r="C15" s="54">
        <v>0</v>
      </c>
      <c r="D15" s="54">
        <v>193561.4944</v>
      </c>
      <c r="E15" s="54">
        <v>0</v>
      </c>
      <c r="F15" s="54">
        <v>103467.1491</v>
      </c>
      <c r="G15" s="54">
        <v>0</v>
      </c>
      <c r="H15" s="54">
        <v>11350.24</v>
      </c>
      <c r="I15" s="54">
        <v>0</v>
      </c>
      <c r="J15" s="54">
        <v>114817.3891</v>
      </c>
      <c r="K15" s="54"/>
      <c r="L15" s="54"/>
      <c r="M15" s="54">
        <v>0</v>
      </c>
      <c r="N15" s="54">
        <v>114817.3891</v>
      </c>
    </row>
    <row r="16" spans="1:14">
      <c r="A16" s="32">
        <v>141000</v>
      </c>
      <c r="B16" s="35" t="s">
        <v>88</v>
      </c>
      <c r="C16" s="54">
        <v>10719379.6822</v>
      </c>
      <c r="D16" s="54">
        <v>0</v>
      </c>
      <c r="E16" s="54">
        <v>4620096.6084000003</v>
      </c>
      <c r="F16" s="54">
        <v>0</v>
      </c>
      <c r="G16" s="54">
        <v>0</v>
      </c>
      <c r="H16" s="54">
        <v>0</v>
      </c>
      <c r="I16" s="54">
        <v>4620096.6084000003</v>
      </c>
      <c r="J16" s="54">
        <v>0</v>
      </c>
      <c r="K16" s="54"/>
      <c r="L16" s="54"/>
      <c r="M16" s="54">
        <v>4620096.6084000003</v>
      </c>
      <c r="N16" s="54">
        <v>0</v>
      </c>
    </row>
    <row r="17" spans="1:14">
      <c r="A17" s="32">
        <v>145000</v>
      </c>
      <c r="B17" s="39" t="s">
        <v>89</v>
      </c>
      <c r="C17" s="54">
        <v>3902457.04</v>
      </c>
      <c r="D17" s="54">
        <v>0</v>
      </c>
      <c r="E17" s="54">
        <v>3627651.537</v>
      </c>
      <c r="F17" s="54">
        <v>0</v>
      </c>
      <c r="G17" s="54">
        <v>0</v>
      </c>
      <c r="H17" s="54">
        <v>0</v>
      </c>
      <c r="I17" s="54">
        <v>3627651.537</v>
      </c>
      <c r="J17" s="54">
        <v>0</v>
      </c>
      <c r="K17" s="54"/>
      <c r="L17" s="54"/>
      <c r="M17" s="54">
        <v>3627651.537</v>
      </c>
      <c r="N17" s="54">
        <v>0</v>
      </c>
    </row>
    <row r="18" spans="1:14">
      <c r="A18" s="32">
        <v>150000</v>
      </c>
      <c r="B18" s="35" t="s">
        <v>58</v>
      </c>
      <c r="C18" s="54">
        <v>78711.982199999999</v>
      </c>
      <c r="D18" s="54">
        <v>0</v>
      </c>
      <c r="E18" s="54">
        <v>154316.51280000003</v>
      </c>
      <c r="F18" s="54">
        <v>0</v>
      </c>
      <c r="G18" s="54">
        <v>0</v>
      </c>
      <c r="H18" s="54">
        <v>0</v>
      </c>
      <c r="I18" s="54">
        <v>154316.51280000003</v>
      </c>
      <c r="J18" s="54">
        <v>0</v>
      </c>
      <c r="K18" s="54"/>
      <c r="L18" s="54"/>
      <c r="M18" s="54">
        <v>154316.51280000003</v>
      </c>
      <c r="N18" s="54">
        <v>0</v>
      </c>
    </row>
    <row r="19" spans="1:14">
      <c r="A19" s="32">
        <v>160000</v>
      </c>
      <c r="B19" s="35" t="s">
        <v>59</v>
      </c>
      <c r="C19" s="54">
        <v>11409979.3726</v>
      </c>
      <c r="D19" s="54">
        <v>0</v>
      </c>
      <c r="E19" s="54">
        <v>14825697.074999999</v>
      </c>
      <c r="F19" s="54">
        <v>0</v>
      </c>
      <c r="G19" s="54">
        <v>0</v>
      </c>
      <c r="H19" s="54">
        <v>0</v>
      </c>
      <c r="I19" s="54">
        <v>14825697.074999999</v>
      </c>
      <c r="J19" s="54">
        <v>0</v>
      </c>
      <c r="K19" s="54"/>
      <c r="L19" s="54"/>
      <c r="M19" s="54">
        <v>14825697.074999999</v>
      </c>
      <c r="N19" s="54">
        <v>0</v>
      </c>
    </row>
    <row r="20" spans="1:14">
      <c r="A20" s="32">
        <v>170000</v>
      </c>
      <c r="B20" s="39" t="s">
        <v>141</v>
      </c>
      <c r="C20" s="54">
        <v>8525039.1539999992</v>
      </c>
      <c r="D20" s="49">
        <v>0</v>
      </c>
      <c r="E20" s="54">
        <v>14638126.104</v>
      </c>
      <c r="F20" s="54">
        <v>0</v>
      </c>
      <c r="G20" s="54">
        <v>0</v>
      </c>
      <c r="H20" s="49">
        <v>0</v>
      </c>
      <c r="I20" s="54">
        <v>14638126.104</v>
      </c>
      <c r="J20" s="54">
        <v>0</v>
      </c>
      <c r="K20" s="54"/>
      <c r="L20" s="54"/>
      <c r="M20" s="54">
        <v>14638126.104</v>
      </c>
      <c r="N20" s="54">
        <v>0</v>
      </c>
    </row>
    <row r="21" spans="1:14">
      <c r="A21" s="32">
        <v>180000</v>
      </c>
      <c r="B21" s="34" t="s">
        <v>60</v>
      </c>
      <c r="C21" s="54">
        <v>0</v>
      </c>
      <c r="D21" s="54">
        <v>12686714.433</v>
      </c>
      <c r="E21" s="54">
        <v>0</v>
      </c>
      <c r="F21" s="54">
        <v>15217439.6291</v>
      </c>
      <c r="G21" s="54">
        <v>0</v>
      </c>
      <c r="H21" s="54">
        <v>0</v>
      </c>
      <c r="I21" s="54">
        <v>0</v>
      </c>
      <c r="J21" s="54">
        <v>15217439.6291</v>
      </c>
      <c r="K21" s="54"/>
      <c r="L21" s="54"/>
      <c r="M21" s="54">
        <v>0</v>
      </c>
      <c r="N21" s="54">
        <v>15217439.6291</v>
      </c>
    </row>
    <row r="22" spans="1:14">
      <c r="A22" s="32">
        <v>191000</v>
      </c>
      <c r="B22" s="33" t="s">
        <v>87</v>
      </c>
      <c r="C22" s="54">
        <v>2539149.0238000001</v>
      </c>
      <c r="D22" s="54">
        <v>0</v>
      </c>
      <c r="E22" s="54">
        <v>2788434.7919999999</v>
      </c>
      <c r="F22" s="54">
        <v>0</v>
      </c>
      <c r="G22" s="54">
        <v>0</v>
      </c>
      <c r="H22" s="54">
        <v>0</v>
      </c>
      <c r="I22" s="54">
        <v>2788434.7919999999</v>
      </c>
      <c r="J22" s="54">
        <v>0</v>
      </c>
      <c r="K22" s="54"/>
      <c r="L22" s="54"/>
      <c r="M22" s="54">
        <v>2788434.7919999999</v>
      </c>
      <c r="N22" s="54">
        <v>0</v>
      </c>
    </row>
    <row r="23" spans="1:14">
      <c r="A23" s="32" t="s">
        <v>6</v>
      </c>
      <c r="B23" s="36"/>
      <c r="C23" s="54">
        <v>0</v>
      </c>
      <c r="D23" s="54">
        <v>0</v>
      </c>
      <c r="E23" s="54">
        <v>0</v>
      </c>
      <c r="F23" s="54">
        <v>0</v>
      </c>
      <c r="G23" s="54">
        <v>0</v>
      </c>
      <c r="H23" s="54">
        <v>0</v>
      </c>
      <c r="I23" s="54">
        <v>0</v>
      </c>
      <c r="J23" s="54">
        <v>0</v>
      </c>
      <c r="K23" s="54"/>
      <c r="L23" s="54"/>
      <c r="M23" s="54">
        <v>0</v>
      </c>
      <c r="N23" s="54">
        <v>0</v>
      </c>
    </row>
    <row r="24" spans="1:14" ht="13">
      <c r="A24" s="32"/>
      <c r="B24" s="31" t="s">
        <v>10</v>
      </c>
      <c r="C24" s="54">
        <v>0</v>
      </c>
      <c r="D24" s="54">
        <v>0</v>
      </c>
      <c r="E24" s="54">
        <v>0</v>
      </c>
      <c r="F24" s="54">
        <v>0</v>
      </c>
      <c r="G24" s="54">
        <v>0</v>
      </c>
      <c r="H24" s="54">
        <v>0</v>
      </c>
      <c r="I24" s="54">
        <v>0</v>
      </c>
      <c r="J24" s="54">
        <v>0</v>
      </c>
      <c r="K24" s="54"/>
      <c r="L24" s="54"/>
      <c r="M24" s="54">
        <v>0</v>
      </c>
      <c r="N24" s="54">
        <v>0</v>
      </c>
    </row>
    <row r="25" spans="1:14">
      <c r="A25" s="32">
        <v>210000</v>
      </c>
      <c r="B25" s="34" t="s">
        <v>44</v>
      </c>
      <c r="C25" s="54">
        <v>0</v>
      </c>
      <c r="D25" s="54">
        <v>3866051.8260000004</v>
      </c>
      <c r="E25" s="54">
        <v>0</v>
      </c>
      <c r="F25" s="54">
        <v>5435540.0675999997</v>
      </c>
      <c r="G25" s="54">
        <v>0</v>
      </c>
      <c r="H25" s="54">
        <v>0</v>
      </c>
      <c r="I25" s="54">
        <v>0</v>
      </c>
      <c r="J25" s="54">
        <v>5435540.0675999997</v>
      </c>
      <c r="K25" s="54"/>
      <c r="L25" s="54"/>
      <c r="M25" s="54">
        <v>0</v>
      </c>
      <c r="N25" s="54">
        <v>5435540.0675999997</v>
      </c>
    </row>
    <row r="26" spans="1:14">
      <c r="A26" s="32">
        <v>222100</v>
      </c>
      <c r="B26" s="34" t="s">
        <v>138</v>
      </c>
      <c r="C26" s="54">
        <v>0</v>
      </c>
      <c r="D26" s="54">
        <v>261864.66560000001</v>
      </c>
      <c r="E26" s="54">
        <v>0</v>
      </c>
      <c r="F26" s="54">
        <v>72463.042799999996</v>
      </c>
      <c r="G26" s="54">
        <v>0</v>
      </c>
      <c r="H26" s="54">
        <v>0</v>
      </c>
      <c r="I26" s="54">
        <v>0</v>
      </c>
      <c r="J26" s="54">
        <v>72463.042799999996</v>
      </c>
      <c r="K26" s="54"/>
      <c r="L26" s="54"/>
      <c r="M26" s="54">
        <v>0</v>
      </c>
      <c r="N26" s="54">
        <v>72463.042799999996</v>
      </c>
    </row>
    <row r="27" spans="1:14">
      <c r="A27" s="32">
        <v>222200</v>
      </c>
      <c r="B27" s="34" t="s">
        <v>139</v>
      </c>
      <c r="C27" s="54">
        <v>0</v>
      </c>
      <c r="D27" s="54">
        <v>11138.761999999999</v>
      </c>
      <c r="E27" s="54">
        <v>0</v>
      </c>
      <c r="F27" s="54">
        <v>13933.2629</v>
      </c>
      <c r="G27" s="54">
        <v>0</v>
      </c>
      <c r="H27" s="54">
        <v>0</v>
      </c>
      <c r="I27" s="54">
        <v>0</v>
      </c>
      <c r="J27" s="54">
        <v>13933.2629</v>
      </c>
      <c r="K27" s="54"/>
      <c r="L27" s="54"/>
      <c r="M27" s="54">
        <v>0</v>
      </c>
      <c r="N27" s="54">
        <v>13933.2629</v>
      </c>
    </row>
    <row r="28" spans="1:14">
      <c r="A28" s="32">
        <v>222300</v>
      </c>
      <c r="B28" s="34" t="s">
        <v>140</v>
      </c>
      <c r="C28" s="54">
        <v>0</v>
      </c>
      <c r="D28" s="54">
        <v>3086.4004</v>
      </c>
      <c r="E28" s="54">
        <v>0</v>
      </c>
      <c r="F28" s="54">
        <v>2814.6504999999997</v>
      </c>
      <c r="G28" s="54">
        <v>0</v>
      </c>
      <c r="H28" s="54">
        <v>0</v>
      </c>
      <c r="I28" s="54">
        <v>0</v>
      </c>
      <c r="J28" s="54">
        <v>2814.6504999999997</v>
      </c>
      <c r="K28" s="54"/>
      <c r="L28" s="54"/>
      <c r="M28" s="54">
        <v>0</v>
      </c>
      <c r="N28" s="54">
        <v>2814.6504999999997</v>
      </c>
    </row>
    <row r="29" spans="1:14">
      <c r="A29" s="32">
        <v>223100</v>
      </c>
      <c r="B29" s="34" t="s">
        <v>130</v>
      </c>
      <c r="C29" s="54">
        <v>0</v>
      </c>
      <c r="D29" s="54">
        <v>12228.423500000001</v>
      </c>
      <c r="E29" s="54">
        <v>0</v>
      </c>
      <c r="F29" s="54">
        <v>12529.548900000002</v>
      </c>
      <c r="G29" s="54">
        <v>0</v>
      </c>
      <c r="H29" s="54">
        <v>0</v>
      </c>
      <c r="I29" s="54">
        <v>0</v>
      </c>
      <c r="J29" s="54">
        <v>12529.548900000002</v>
      </c>
      <c r="K29" s="54"/>
      <c r="L29" s="54"/>
      <c r="M29" s="54">
        <v>0</v>
      </c>
      <c r="N29" s="54">
        <v>12529.548900000002</v>
      </c>
    </row>
    <row r="30" spans="1:14">
      <c r="A30" s="32">
        <v>223200</v>
      </c>
      <c r="B30" s="34" t="s">
        <v>131</v>
      </c>
      <c r="C30" s="54">
        <v>0</v>
      </c>
      <c r="D30" s="54">
        <v>2718.2975999999999</v>
      </c>
      <c r="E30" s="54">
        <v>0</v>
      </c>
      <c r="F30" s="54">
        <v>2820.3220000000001</v>
      </c>
      <c r="G30" s="54">
        <v>0</v>
      </c>
      <c r="H30" s="54">
        <v>0</v>
      </c>
      <c r="I30" s="54">
        <v>0</v>
      </c>
      <c r="J30" s="54">
        <v>2820.3220000000001</v>
      </c>
      <c r="K30" s="54"/>
      <c r="L30" s="54"/>
      <c r="M30" s="54">
        <v>0</v>
      </c>
      <c r="N30" s="54">
        <v>2820.3220000000001</v>
      </c>
    </row>
    <row r="31" spans="1:14">
      <c r="A31" s="32">
        <v>223300</v>
      </c>
      <c r="B31" s="34" t="s">
        <v>132</v>
      </c>
      <c r="C31" s="54">
        <v>0</v>
      </c>
      <c r="D31" s="54">
        <v>770.21490000000006</v>
      </c>
      <c r="E31" s="54">
        <v>0</v>
      </c>
      <c r="F31" s="54">
        <v>933.21</v>
      </c>
      <c r="G31" s="54">
        <v>0</v>
      </c>
      <c r="H31" s="54">
        <v>0</v>
      </c>
      <c r="I31" s="54">
        <v>0</v>
      </c>
      <c r="J31" s="54">
        <v>933.21</v>
      </c>
      <c r="K31" s="54"/>
      <c r="L31" s="54"/>
      <c r="M31" s="54">
        <v>0</v>
      </c>
      <c r="N31" s="54">
        <v>933.21</v>
      </c>
    </row>
    <row r="32" spans="1:14">
      <c r="A32" s="32">
        <v>230000</v>
      </c>
      <c r="B32" s="34" t="s">
        <v>116</v>
      </c>
      <c r="C32" s="54">
        <v>0</v>
      </c>
      <c r="D32" s="54">
        <v>620207.88540000003</v>
      </c>
      <c r="E32" s="54">
        <v>0</v>
      </c>
      <c r="F32" s="54">
        <v>541568.96640000003</v>
      </c>
      <c r="G32" s="54">
        <v>0</v>
      </c>
      <c r="H32" s="54">
        <v>0</v>
      </c>
      <c r="I32" s="54">
        <v>0</v>
      </c>
      <c r="J32" s="54">
        <v>541568.96640000003</v>
      </c>
      <c r="K32" s="54"/>
      <c r="L32" s="54"/>
      <c r="M32" s="54">
        <v>0</v>
      </c>
      <c r="N32" s="54">
        <v>541568.96640000003</v>
      </c>
    </row>
    <row r="33" spans="1:14">
      <c r="A33" s="32">
        <v>235000</v>
      </c>
      <c r="B33" s="33" t="s">
        <v>126</v>
      </c>
      <c r="C33" s="54">
        <v>0</v>
      </c>
      <c r="D33" s="54">
        <v>171618.65789999999</v>
      </c>
      <c r="E33" s="54">
        <v>0</v>
      </c>
      <c r="F33" s="54">
        <v>0</v>
      </c>
      <c r="G33" s="54">
        <v>0</v>
      </c>
      <c r="H33" s="54">
        <v>158687</v>
      </c>
      <c r="I33" s="54">
        <v>0</v>
      </c>
      <c r="J33" s="54">
        <v>158687</v>
      </c>
      <c r="K33" s="54"/>
      <c r="L33" s="54"/>
      <c r="M33" s="54">
        <v>0</v>
      </c>
      <c r="N33" s="54">
        <v>158687</v>
      </c>
    </row>
    <row r="34" spans="1:14">
      <c r="A34" s="32">
        <v>236000</v>
      </c>
      <c r="B34" s="33" t="s">
        <v>144</v>
      </c>
      <c r="C34" s="54">
        <v>0</v>
      </c>
      <c r="D34" s="54">
        <v>0</v>
      </c>
      <c r="E34" s="54">
        <v>0</v>
      </c>
      <c r="F34" s="54">
        <v>0</v>
      </c>
      <c r="G34" s="54">
        <v>0</v>
      </c>
      <c r="H34" s="54">
        <v>0</v>
      </c>
      <c r="I34" s="54">
        <v>0</v>
      </c>
      <c r="J34" s="54">
        <v>0</v>
      </c>
      <c r="K34" s="54"/>
      <c r="L34" s="54"/>
      <c r="M34" s="54">
        <v>0</v>
      </c>
      <c r="N34" s="54">
        <v>0</v>
      </c>
    </row>
    <row r="35" spans="1:14">
      <c r="A35" s="32">
        <v>240000</v>
      </c>
      <c r="B35" s="33" t="s">
        <v>61</v>
      </c>
      <c r="C35" s="54">
        <v>0</v>
      </c>
      <c r="D35" s="54">
        <v>7293597.0212000003</v>
      </c>
      <c r="E35" s="54">
        <v>0</v>
      </c>
      <c r="F35" s="54">
        <v>7691895.4002</v>
      </c>
      <c r="G35" s="54">
        <v>0</v>
      </c>
      <c r="H35" s="54">
        <v>0</v>
      </c>
      <c r="I35" s="54">
        <v>0</v>
      </c>
      <c r="J35" s="54">
        <v>7691895.4002</v>
      </c>
      <c r="K35" s="54"/>
      <c r="L35" s="54"/>
      <c r="M35" s="54">
        <v>0</v>
      </c>
      <c r="N35" s="54">
        <v>7691895.4002</v>
      </c>
    </row>
    <row r="36" spans="1:14">
      <c r="A36" s="32">
        <v>261000</v>
      </c>
      <c r="B36" s="33" t="s">
        <v>62</v>
      </c>
      <c r="C36" s="54">
        <v>0</v>
      </c>
      <c r="D36" s="54">
        <v>627840</v>
      </c>
      <c r="E36" s="54">
        <v>0</v>
      </c>
      <c r="F36" s="54">
        <v>837322.1642</v>
      </c>
      <c r="G36" s="54">
        <v>0</v>
      </c>
      <c r="H36" s="54">
        <v>0</v>
      </c>
      <c r="I36" s="54">
        <v>0</v>
      </c>
      <c r="J36" s="54">
        <v>837322.1642</v>
      </c>
      <c r="K36" s="54"/>
      <c r="L36" s="54"/>
      <c r="M36" s="54">
        <v>0</v>
      </c>
      <c r="N36" s="54">
        <v>837322.1642</v>
      </c>
    </row>
    <row r="37" spans="1:14">
      <c r="A37" s="36"/>
      <c r="B37" s="36"/>
      <c r="C37" s="54">
        <v>0</v>
      </c>
      <c r="D37" s="54">
        <v>0</v>
      </c>
      <c r="E37" s="54">
        <v>0</v>
      </c>
      <c r="F37" s="54">
        <v>0</v>
      </c>
      <c r="G37" s="54">
        <v>0</v>
      </c>
      <c r="H37" s="54">
        <v>0</v>
      </c>
      <c r="I37" s="54">
        <v>0</v>
      </c>
      <c r="J37" s="54">
        <v>0</v>
      </c>
      <c r="K37" s="54"/>
      <c r="L37" s="54"/>
      <c r="M37" s="54">
        <v>0</v>
      </c>
      <c r="N37" s="54">
        <v>0</v>
      </c>
    </row>
    <row r="38" spans="1:14" ht="13">
      <c r="A38" s="32"/>
      <c r="B38" s="31" t="s">
        <v>14</v>
      </c>
      <c r="C38" s="54">
        <v>0</v>
      </c>
      <c r="D38" s="54">
        <v>0</v>
      </c>
      <c r="E38" s="54">
        <v>0</v>
      </c>
      <c r="F38" s="54">
        <v>0</v>
      </c>
      <c r="G38" s="54">
        <v>0</v>
      </c>
      <c r="H38" s="54">
        <v>0</v>
      </c>
      <c r="I38" s="54">
        <v>0</v>
      </c>
      <c r="J38" s="54">
        <v>0</v>
      </c>
      <c r="K38" s="54"/>
      <c r="L38" s="54"/>
      <c r="M38" s="54">
        <v>0</v>
      </c>
      <c r="N38" s="54">
        <v>0</v>
      </c>
    </row>
    <row r="39" spans="1:14">
      <c r="A39" s="32">
        <v>310000</v>
      </c>
      <c r="B39" s="34" t="s">
        <v>63</v>
      </c>
      <c r="C39" s="54">
        <v>0</v>
      </c>
      <c r="D39" s="54">
        <v>84600</v>
      </c>
      <c r="E39" s="54">
        <v>0</v>
      </c>
      <c r="F39" s="54">
        <v>99096.03</v>
      </c>
      <c r="G39" s="54">
        <v>0</v>
      </c>
      <c r="H39" s="54">
        <v>0</v>
      </c>
      <c r="I39" s="54">
        <v>0</v>
      </c>
      <c r="J39" s="54">
        <v>99096.03</v>
      </c>
      <c r="K39" s="54"/>
      <c r="L39" s="54"/>
      <c r="M39" s="54">
        <v>0</v>
      </c>
      <c r="N39" s="54">
        <v>99096.03</v>
      </c>
    </row>
    <row r="40" spans="1:14">
      <c r="A40" s="32">
        <v>311000</v>
      </c>
      <c r="B40" s="34" t="s">
        <v>64</v>
      </c>
      <c r="C40" s="54">
        <v>0</v>
      </c>
      <c r="D40" s="54">
        <v>6788318.8499999996</v>
      </c>
      <c r="E40" s="54">
        <v>0</v>
      </c>
      <c r="F40" s="54">
        <v>3954885</v>
      </c>
      <c r="G40" s="54">
        <v>0</v>
      </c>
      <c r="H40" s="54">
        <v>0</v>
      </c>
      <c r="I40" s="54">
        <v>0</v>
      </c>
      <c r="J40" s="54">
        <v>3954885</v>
      </c>
      <c r="K40" s="54"/>
      <c r="L40" s="54"/>
      <c r="M40" s="54">
        <v>0</v>
      </c>
      <c r="N40" s="54">
        <v>3954885</v>
      </c>
    </row>
    <row r="41" spans="1:14">
      <c r="A41" s="32">
        <v>312000</v>
      </c>
      <c r="B41" s="33" t="s">
        <v>65</v>
      </c>
      <c r="C41" s="54">
        <v>0</v>
      </c>
      <c r="D41" s="54">
        <v>0</v>
      </c>
      <c r="E41" s="54">
        <v>0</v>
      </c>
      <c r="F41" s="54">
        <v>0</v>
      </c>
      <c r="G41" s="54">
        <v>0</v>
      </c>
      <c r="H41" s="54">
        <v>0</v>
      </c>
      <c r="I41" s="54">
        <v>0</v>
      </c>
      <c r="J41" s="54">
        <v>0</v>
      </c>
      <c r="K41" s="54"/>
      <c r="L41" s="54"/>
      <c r="M41" s="54">
        <v>0</v>
      </c>
      <c r="N41" s="54">
        <v>0</v>
      </c>
    </row>
    <row r="42" spans="1:14">
      <c r="A42" s="32">
        <v>390000</v>
      </c>
      <c r="B42" s="34" t="s">
        <v>66</v>
      </c>
      <c r="C42" s="54">
        <v>0</v>
      </c>
      <c r="D42" s="54">
        <v>12524965.69569999</v>
      </c>
      <c r="E42" s="54">
        <v>0</v>
      </c>
      <c r="F42" s="54">
        <v>12524965.69569999</v>
      </c>
      <c r="G42" s="54">
        <v>0</v>
      </c>
      <c r="H42" s="54">
        <v>0</v>
      </c>
      <c r="I42" s="54">
        <v>0</v>
      </c>
      <c r="J42" s="54">
        <v>12524965.69569999</v>
      </c>
      <c r="K42" s="54"/>
      <c r="L42" s="54"/>
      <c r="M42" s="54">
        <v>0</v>
      </c>
      <c r="N42" s="54">
        <v>12524965.69569999</v>
      </c>
    </row>
    <row r="43" spans="1:14">
      <c r="A43" s="32"/>
      <c r="B43" s="36"/>
      <c r="C43" s="54">
        <v>0</v>
      </c>
      <c r="D43" s="54">
        <v>0</v>
      </c>
      <c r="E43" s="54">
        <v>0</v>
      </c>
      <c r="F43" s="54">
        <v>0</v>
      </c>
      <c r="G43" s="54">
        <v>0</v>
      </c>
      <c r="H43" s="54">
        <v>0</v>
      </c>
      <c r="I43" s="54">
        <v>0</v>
      </c>
      <c r="J43" s="54">
        <v>0</v>
      </c>
      <c r="K43" s="54"/>
      <c r="L43" s="54"/>
      <c r="M43" s="54">
        <v>0</v>
      </c>
      <c r="N43" s="54">
        <v>0</v>
      </c>
    </row>
    <row r="44" spans="1:14" ht="13">
      <c r="A44" s="32"/>
      <c r="B44" s="38" t="s">
        <v>3</v>
      </c>
      <c r="C44" s="54">
        <v>0</v>
      </c>
      <c r="D44" s="54">
        <v>0</v>
      </c>
      <c r="E44" s="54">
        <v>0</v>
      </c>
      <c r="F44" s="54">
        <v>0</v>
      </c>
      <c r="G44" s="54">
        <v>0</v>
      </c>
      <c r="H44" s="54">
        <v>0</v>
      </c>
      <c r="I44" s="54">
        <v>0</v>
      </c>
      <c r="J44" s="54">
        <v>0</v>
      </c>
      <c r="K44" s="54"/>
      <c r="L44" s="54"/>
      <c r="M44" s="54">
        <v>0</v>
      </c>
      <c r="N44" s="54">
        <v>0</v>
      </c>
    </row>
    <row r="45" spans="1:14">
      <c r="A45" s="32">
        <v>410000</v>
      </c>
      <c r="B45" s="34" t="s">
        <v>19</v>
      </c>
      <c r="C45" s="54">
        <v>0</v>
      </c>
      <c r="D45" s="54">
        <v>0</v>
      </c>
      <c r="E45" s="54">
        <v>0</v>
      </c>
      <c r="F45" s="54">
        <v>22771277.6371</v>
      </c>
      <c r="G45" s="54">
        <v>0</v>
      </c>
      <c r="H45" s="54">
        <v>0</v>
      </c>
      <c r="I45" s="54">
        <v>0</v>
      </c>
      <c r="J45" s="54">
        <v>22771277.6371</v>
      </c>
      <c r="K45" s="54">
        <v>0</v>
      </c>
      <c r="L45" s="54">
        <v>22771277.6371</v>
      </c>
      <c r="M45" s="54"/>
      <c r="N45" s="54"/>
    </row>
    <row r="46" spans="1:14">
      <c r="A46" s="32">
        <v>420000</v>
      </c>
      <c r="B46" s="34" t="s">
        <v>117</v>
      </c>
      <c r="C46" s="54">
        <v>0</v>
      </c>
      <c r="D46" s="54">
        <v>0</v>
      </c>
      <c r="E46" s="54">
        <v>1379996.5412000001</v>
      </c>
      <c r="F46" s="54">
        <v>0</v>
      </c>
      <c r="G46" s="54">
        <v>0</v>
      </c>
      <c r="H46" s="54">
        <v>0</v>
      </c>
      <c r="I46" s="54">
        <v>1379996.5412000001</v>
      </c>
      <c r="J46" s="54">
        <v>0</v>
      </c>
      <c r="K46" s="54">
        <v>1379996.5412000001</v>
      </c>
      <c r="L46" s="54">
        <v>0</v>
      </c>
      <c r="M46" s="54"/>
      <c r="N46" s="54"/>
    </row>
    <row r="47" spans="1:14">
      <c r="A47" s="32">
        <v>430000</v>
      </c>
      <c r="B47" s="34" t="s">
        <v>67</v>
      </c>
      <c r="C47" s="54">
        <v>0</v>
      </c>
      <c r="D47" s="54">
        <v>0</v>
      </c>
      <c r="E47" s="54">
        <v>85229.317599999995</v>
      </c>
      <c r="F47" s="54">
        <v>0</v>
      </c>
      <c r="G47" s="54">
        <v>0</v>
      </c>
      <c r="H47" s="54">
        <v>0</v>
      </c>
      <c r="I47" s="54">
        <v>85229.317599999995</v>
      </c>
      <c r="J47" s="54">
        <v>0</v>
      </c>
      <c r="K47" s="54">
        <v>85229.317599999995</v>
      </c>
      <c r="L47" s="54">
        <v>0</v>
      </c>
      <c r="M47" s="54"/>
      <c r="N47" s="54"/>
    </row>
    <row r="48" spans="1:14">
      <c r="A48" s="32">
        <v>491000</v>
      </c>
      <c r="B48" s="33" t="s">
        <v>133</v>
      </c>
      <c r="C48" s="54">
        <v>0</v>
      </c>
      <c r="D48" s="54">
        <v>0</v>
      </c>
      <c r="E48" s="54">
        <v>0</v>
      </c>
      <c r="F48" s="54">
        <v>54404.311999999998</v>
      </c>
      <c r="G48" s="54">
        <v>0</v>
      </c>
      <c r="H48" s="54">
        <v>0</v>
      </c>
      <c r="I48" s="54">
        <v>0</v>
      </c>
      <c r="J48" s="54">
        <v>54404.311999999998</v>
      </c>
      <c r="K48" s="54">
        <v>0</v>
      </c>
      <c r="L48" s="54">
        <v>54404.311999999998</v>
      </c>
      <c r="M48" s="54"/>
      <c r="N48" s="54"/>
    </row>
    <row r="49" spans="1:14">
      <c r="A49" s="32">
        <v>492000</v>
      </c>
      <c r="B49" s="33" t="s">
        <v>134</v>
      </c>
      <c r="C49" s="54">
        <v>0</v>
      </c>
      <c r="D49" s="54">
        <v>0</v>
      </c>
      <c r="E49" s="54">
        <v>0</v>
      </c>
      <c r="F49" s="54">
        <v>121283.5441</v>
      </c>
      <c r="G49" s="54">
        <v>0</v>
      </c>
      <c r="H49" s="54">
        <v>0</v>
      </c>
      <c r="I49" s="54">
        <v>0</v>
      </c>
      <c r="J49" s="54">
        <v>121283.5441</v>
      </c>
      <c r="K49" s="54">
        <v>0</v>
      </c>
      <c r="L49" s="54">
        <v>121283.5441</v>
      </c>
      <c r="M49" s="54"/>
      <c r="N49" s="54"/>
    </row>
    <row r="50" spans="1:14">
      <c r="A50" s="32"/>
      <c r="B50" s="34"/>
      <c r="C50" s="54">
        <v>0</v>
      </c>
      <c r="D50" s="54">
        <v>0</v>
      </c>
      <c r="E50" s="54">
        <v>0</v>
      </c>
      <c r="F50" s="54">
        <v>0</v>
      </c>
      <c r="G50" s="54">
        <v>0</v>
      </c>
      <c r="H50" s="54">
        <v>0</v>
      </c>
      <c r="I50" s="54">
        <v>0</v>
      </c>
      <c r="J50" s="54">
        <v>0</v>
      </c>
      <c r="K50" s="54">
        <v>0</v>
      </c>
      <c r="L50" s="54">
        <v>0</v>
      </c>
      <c r="M50" s="54"/>
      <c r="N50" s="54"/>
    </row>
    <row r="51" spans="1:14" ht="13">
      <c r="A51" s="32"/>
      <c r="B51" s="31" t="s">
        <v>9</v>
      </c>
      <c r="C51" s="54">
        <v>0</v>
      </c>
      <c r="D51" s="54">
        <v>0</v>
      </c>
      <c r="E51" s="54">
        <v>0</v>
      </c>
      <c r="F51" s="54">
        <v>0</v>
      </c>
      <c r="G51" s="54">
        <v>0</v>
      </c>
      <c r="H51" s="54">
        <v>0</v>
      </c>
      <c r="I51" s="54">
        <v>0</v>
      </c>
      <c r="J51" s="54">
        <v>0</v>
      </c>
      <c r="K51" s="54">
        <v>0</v>
      </c>
      <c r="L51" s="54">
        <v>0</v>
      </c>
      <c r="M51" s="54"/>
      <c r="N51" s="54"/>
    </row>
    <row r="52" spans="1:14">
      <c r="A52" s="32">
        <v>510000</v>
      </c>
      <c r="B52" s="34" t="s">
        <v>118</v>
      </c>
      <c r="C52" s="54">
        <v>0</v>
      </c>
      <c r="D52" s="54">
        <v>0</v>
      </c>
      <c r="E52" s="54">
        <v>11881813.580800001</v>
      </c>
      <c r="F52" s="54">
        <v>0</v>
      </c>
      <c r="G52" s="54">
        <v>0</v>
      </c>
      <c r="H52" s="54">
        <v>0</v>
      </c>
      <c r="I52" s="54">
        <v>11881813.580800001</v>
      </c>
      <c r="J52" s="54">
        <v>0</v>
      </c>
      <c r="K52" s="54">
        <v>11881813.580800001</v>
      </c>
      <c r="L52" s="54">
        <v>0</v>
      </c>
      <c r="M52" s="54"/>
      <c r="N52" s="54"/>
    </row>
    <row r="53" spans="1:14">
      <c r="A53" s="36"/>
      <c r="B53" s="36"/>
      <c r="C53" s="54">
        <v>0</v>
      </c>
      <c r="D53" s="54">
        <v>0</v>
      </c>
      <c r="E53" s="54">
        <v>0</v>
      </c>
      <c r="F53" s="54">
        <v>0</v>
      </c>
      <c r="G53" s="54">
        <v>0</v>
      </c>
      <c r="H53" s="54">
        <v>0</v>
      </c>
      <c r="I53" s="54">
        <v>0</v>
      </c>
      <c r="J53" s="54">
        <v>0</v>
      </c>
      <c r="K53" s="54">
        <v>0</v>
      </c>
      <c r="L53" s="54">
        <v>0</v>
      </c>
      <c r="M53" s="54"/>
      <c r="N53" s="54"/>
    </row>
    <row r="54" spans="1:14" ht="13">
      <c r="A54" s="36"/>
      <c r="B54" s="31" t="s">
        <v>15</v>
      </c>
      <c r="C54" s="54">
        <v>0</v>
      </c>
      <c r="D54" s="54">
        <v>0</v>
      </c>
      <c r="E54" s="54">
        <v>0</v>
      </c>
      <c r="F54" s="54">
        <v>0</v>
      </c>
      <c r="G54" s="54">
        <v>0</v>
      </c>
      <c r="H54" s="54">
        <v>0</v>
      </c>
      <c r="I54" s="54">
        <v>0</v>
      </c>
      <c r="J54" s="54">
        <v>0</v>
      </c>
      <c r="K54" s="54">
        <v>0</v>
      </c>
      <c r="L54" s="54">
        <v>0</v>
      </c>
      <c r="M54" s="54"/>
      <c r="N54" s="54"/>
    </row>
    <row r="55" spans="1:14">
      <c r="A55" s="32">
        <v>601000</v>
      </c>
      <c r="B55" s="36" t="s">
        <v>68</v>
      </c>
      <c r="C55" s="54">
        <v>0</v>
      </c>
      <c r="D55" s="54">
        <v>0</v>
      </c>
      <c r="E55" s="54">
        <v>2076052.5484</v>
      </c>
      <c r="F55" s="54">
        <v>0</v>
      </c>
      <c r="G55" s="54">
        <v>0</v>
      </c>
      <c r="H55" s="54">
        <v>0</v>
      </c>
      <c r="I55" s="54">
        <v>2076052.5484</v>
      </c>
      <c r="J55" s="54">
        <v>0</v>
      </c>
      <c r="K55" s="54">
        <v>2076052.5484</v>
      </c>
      <c r="L55" s="54">
        <v>0</v>
      </c>
      <c r="M55" s="54"/>
      <c r="N55" s="54"/>
    </row>
    <row r="56" spans="1:14">
      <c r="A56" s="32">
        <v>601500</v>
      </c>
      <c r="B56" s="36" t="s">
        <v>96</v>
      </c>
      <c r="C56" s="54">
        <v>0</v>
      </c>
      <c r="D56" s="54">
        <v>0</v>
      </c>
      <c r="E56" s="54">
        <v>836705.7648</v>
      </c>
      <c r="F56" s="54">
        <v>0</v>
      </c>
      <c r="G56" s="54">
        <v>0</v>
      </c>
      <c r="H56" s="54">
        <v>0</v>
      </c>
      <c r="I56" s="54">
        <v>836705.7648</v>
      </c>
      <c r="J56" s="54">
        <v>0</v>
      </c>
      <c r="K56" s="54">
        <v>836705.7648</v>
      </c>
      <c r="L56" s="54">
        <v>0</v>
      </c>
      <c r="M56" s="54"/>
      <c r="N56" s="54"/>
    </row>
    <row r="57" spans="1:14">
      <c r="A57" s="32">
        <v>602100</v>
      </c>
      <c r="B57" s="33" t="s">
        <v>69</v>
      </c>
      <c r="C57" s="54">
        <v>0</v>
      </c>
      <c r="D57" s="54">
        <v>0</v>
      </c>
      <c r="E57" s="54">
        <v>248461.88159999999</v>
      </c>
      <c r="F57" s="54">
        <v>0</v>
      </c>
      <c r="G57" s="54">
        <v>0</v>
      </c>
      <c r="H57" s="54">
        <v>0</v>
      </c>
      <c r="I57" s="54">
        <v>248461.88159999999</v>
      </c>
      <c r="J57" s="54">
        <v>0</v>
      </c>
      <c r="K57" s="54">
        <v>248461.88159999999</v>
      </c>
      <c r="L57" s="54">
        <v>0</v>
      </c>
      <c r="M57" s="54"/>
      <c r="N57" s="54"/>
    </row>
    <row r="58" spans="1:14">
      <c r="A58" s="32">
        <v>602200</v>
      </c>
      <c r="B58" s="36" t="s">
        <v>70</v>
      </c>
      <c r="C58" s="54">
        <v>0</v>
      </c>
      <c r="D58" s="54">
        <v>0</v>
      </c>
      <c r="E58" s="54">
        <v>52255.5124</v>
      </c>
      <c r="F58" s="54">
        <v>0</v>
      </c>
      <c r="G58" s="54">
        <v>0</v>
      </c>
      <c r="H58" s="54">
        <v>0</v>
      </c>
      <c r="I58" s="54">
        <v>52255.5124</v>
      </c>
      <c r="J58" s="54">
        <v>0</v>
      </c>
      <c r="K58" s="54">
        <v>52255.5124</v>
      </c>
      <c r="L58" s="54">
        <v>0</v>
      </c>
      <c r="M58" s="54"/>
      <c r="N58" s="54"/>
    </row>
    <row r="59" spans="1:14">
      <c r="A59" s="32">
        <v>602300</v>
      </c>
      <c r="B59" s="36" t="s">
        <v>71</v>
      </c>
      <c r="C59" s="54">
        <v>0</v>
      </c>
      <c r="D59" s="54">
        <v>0</v>
      </c>
      <c r="E59" s="54">
        <v>6882.4831999999997</v>
      </c>
      <c r="F59" s="54">
        <v>0</v>
      </c>
      <c r="G59" s="54">
        <v>0</v>
      </c>
      <c r="H59" s="54">
        <v>0</v>
      </c>
      <c r="I59" s="54">
        <v>6882.4831999999997</v>
      </c>
      <c r="J59" s="54">
        <v>0</v>
      </c>
      <c r="K59" s="54">
        <v>6882.4831999999997</v>
      </c>
      <c r="L59" s="54">
        <v>0</v>
      </c>
      <c r="M59" s="54"/>
      <c r="N59" s="54"/>
    </row>
    <row r="60" spans="1:14">
      <c r="A60" s="32">
        <v>602400</v>
      </c>
      <c r="B60" s="33" t="s">
        <v>72</v>
      </c>
      <c r="C60" s="54">
        <v>0</v>
      </c>
      <c r="D60" s="54">
        <v>0</v>
      </c>
      <c r="E60" s="54">
        <v>22286.880000000001</v>
      </c>
      <c r="F60" s="54">
        <v>0</v>
      </c>
      <c r="G60" s="54">
        <v>0</v>
      </c>
      <c r="H60" s="54">
        <v>0</v>
      </c>
      <c r="I60" s="54">
        <v>22286.880000000001</v>
      </c>
      <c r="J60" s="54">
        <v>0</v>
      </c>
      <c r="K60" s="54">
        <v>22286.880000000001</v>
      </c>
      <c r="L60" s="54">
        <v>0</v>
      </c>
      <c r="M60" s="54"/>
      <c r="N60" s="54"/>
    </row>
    <row r="61" spans="1:14">
      <c r="A61" s="32">
        <v>611000</v>
      </c>
      <c r="B61" s="36" t="s">
        <v>73</v>
      </c>
      <c r="C61" s="54">
        <v>0</v>
      </c>
      <c r="D61" s="54">
        <v>0</v>
      </c>
      <c r="E61" s="54">
        <v>315859.84870000003</v>
      </c>
      <c r="F61" s="54">
        <v>0</v>
      </c>
      <c r="G61" s="54">
        <v>0</v>
      </c>
      <c r="H61" s="54">
        <v>0</v>
      </c>
      <c r="I61" s="54">
        <v>315859.84870000003</v>
      </c>
      <c r="J61" s="54">
        <v>0</v>
      </c>
      <c r="K61" s="54">
        <v>315859.84870000003</v>
      </c>
      <c r="L61" s="54">
        <v>0</v>
      </c>
      <c r="M61" s="54"/>
      <c r="N61" s="54"/>
    </row>
    <row r="62" spans="1:14">
      <c r="A62" s="32">
        <v>611300</v>
      </c>
      <c r="B62" s="34" t="s">
        <v>101</v>
      </c>
      <c r="C62" s="54">
        <v>0</v>
      </c>
      <c r="D62" s="54">
        <v>0</v>
      </c>
      <c r="E62" s="54">
        <v>218043.24</v>
      </c>
      <c r="F62" s="54">
        <v>0</v>
      </c>
      <c r="G62" s="54">
        <v>0</v>
      </c>
      <c r="H62" s="54">
        <v>0</v>
      </c>
      <c r="I62" s="54">
        <v>218043.24</v>
      </c>
      <c r="J62" s="54">
        <v>0</v>
      </c>
      <c r="K62" s="54">
        <v>218043.24</v>
      </c>
      <c r="L62" s="54">
        <v>0</v>
      </c>
      <c r="M62" s="54"/>
      <c r="N62" s="54"/>
    </row>
    <row r="63" spans="1:14">
      <c r="A63" s="32">
        <v>612000</v>
      </c>
      <c r="B63" s="36" t="s">
        <v>74</v>
      </c>
      <c r="C63" s="54">
        <v>0</v>
      </c>
      <c r="D63" s="54">
        <v>0</v>
      </c>
      <c r="E63" s="54">
        <v>144556.9259</v>
      </c>
      <c r="F63" s="54">
        <v>0</v>
      </c>
      <c r="G63" s="54">
        <v>0</v>
      </c>
      <c r="H63" s="54">
        <v>0</v>
      </c>
      <c r="I63" s="54">
        <v>144556.9259</v>
      </c>
      <c r="J63" s="54">
        <v>0</v>
      </c>
      <c r="K63" s="54">
        <v>144556.9259</v>
      </c>
      <c r="L63" s="54">
        <v>0</v>
      </c>
      <c r="M63" s="54"/>
      <c r="N63" s="54"/>
    </row>
    <row r="64" spans="1:14">
      <c r="A64" s="32">
        <v>621000</v>
      </c>
      <c r="B64" s="36" t="s">
        <v>75</v>
      </c>
      <c r="C64" s="54">
        <v>0</v>
      </c>
      <c r="D64" s="54">
        <v>0</v>
      </c>
      <c r="E64" s="54">
        <v>291764.30579999997</v>
      </c>
      <c r="F64" s="54">
        <v>0</v>
      </c>
      <c r="G64" s="54">
        <v>0</v>
      </c>
      <c r="H64" s="54">
        <v>0</v>
      </c>
      <c r="I64" s="54">
        <v>291764.30579999997</v>
      </c>
      <c r="J64" s="54">
        <v>0</v>
      </c>
      <c r="K64" s="54">
        <v>291764.30579999997</v>
      </c>
      <c r="L64" s="54">
        <v>0</v>
      </c>
      <c r="M64" s="54"/>
      <c r="N64" s="54"/>
    </row>
    <row r="65" spans="1:14">
      <c r="A65" s="32">
        <v>623000</v>
      </c>
      <c r="B65" s="36" t="s">
        <v>95</v>
      </c>
      <c r="C65" s="54">
        <v>0</v>
      </c>
      <c r="D65" s="54">
        <v>0</v>
      </c>
      <c r="E65" s="54">
        <v>210013.35199999998</v>
      </c>
      <c r="F65" s="54">
        <v>0</v>
      </c>
      <c r="G65" s="54">
        <v>0</v>
      </c>
      <c r="H65" s="54">
        <v>0</v>
      </c>
      <c r="I65" s="54">
        <v>210013.35199999998</v>
      </c>
      <c r="J65" s="54">
        <v>0</v>
      </c>
      <c r="K65" s="54">
        <v>210013.35199999998</v>
      </c>
      <c r="L65" s="54">
        <v>0</v>
      </c>
      <c r="M65" s="54"/>
      <c r="N65" s="54"/>
    </row>
    <row r="66" spans="1:14">
      <c r="A66" s="32">
        <v>624000</v>
      </c>
      <c r="B66" s="36" t="s">
        <v>76</v>
      </c>
      <c r="C66" s="54">
        <v>0</v>
      </c>
      <c r="D66" s="54">
        <v>0</v>
      </c>
      <c r="E66" s="54">
        <v>256126.65969999999</v>
      </c>
      <c r="F66" s="54">
        <v>0</v>
      </c>
      <c r="G66" s="54">
        <v>0</v>
      </c>
      <c r="H66" s="54">
        <v>0</v>
      </c>
      <c r="I66" s="54">
        <v>256126.65969999999</v>
      </c>
      <c r="J66" s="54">
        <v>0</v>
      </c>
      <c r="K66" s="54">
        <v>256126.65969999999</v>
      </c>
      <c r="L66" s="54">
        <v>0</v>
      </c>
      <c r="M66" s="54"/>
      <c r="N66" s="54"/>
    </row>
    <row r="67" spans="1:14">
      <c r="A67" s="32">
        <v>631000</v>
      </c>
      <c r="B67" s="33" t="s">
        <v>77</v>
      </c>
      <c r="C67" s="54">
        <v>0</v>
      </c>
      <c r="D67" s="54">
        <v>0</v>
      </c>
      <c r="E67" s="54">
        <v>35163.272100000002</v>
      </c>
      <c r="F67" s="54">
        <v>0</v>
      </c>
      <c r="G67" s="54">
        <v>0</v>
      </c>
      <c r="H67" s="54">
        <v>0</v>
      </c>
      <c r="I67" s="54">
        <v>35163.272100000002</v>
      </c>
      <c r="J67" s="54">
        <v>0</v>
      </c>
      <c r="K67" s="54">
        <v>35163.272100000002</v>
      </c>
      <c r="L67" s="54">
        <v>0</v>
      </c>
      <c r="M67" s="54"/>
      <c r="N67" s="54"/>
    </row>
    <row r="68" spans="1:14">
      <c r="A68" s="32">
        <v>632000</v>
      </c>
      <c r="B68" s="34" t="s">
        <v>91</v>
      </c>
      <c r="C68" s="54">
        <v>0</v>
      </c>
      <c r="D68" s="54">
        <v>0</v>
      </c>
      <c r="E68" s="54">
        <v>15874.089</v>
      </c>
      <c r="F68" s="54">
        <v>0</v>
      </c>
      <c r="G68" s="54">
        <v>0</v>
      </c>
      <c r="H68" s="54">
        <v>0</v>
      </c>
      <c r="I68" s="54">
        <v>15874.089</v>
      </c>
      <c r="J68" s="54">
        <v>0</v>
      </c>
      <c r="K68" s="54">
        <v>15874.089</v>
      </c>
      <c r="L68" s="54">
        <v>0</v>
      </c>
      <c r="M68" s="54"/>
      <c r="N68" s="54"/>
    </row>
    <row r="69" spans="1:14">
      <c r="A69" s="32">
        <v>633000</v>
      </c>
      <c r="B69" s="34" t="s">
        <v>128</v>
      </c>
      <c r="C69" s="54">
        <v>0</v>
      </c>
      <c r="D69" s="54">
        <v>0</v>
      </c>
      <c r="E69" s="54">
        <v>36215.1</v>
      </c>
      <c r="F69" s="54">
        <v>0</v>
      </c>
      <c r="G69" s="54">
        <v>0</v>
      </c>
      <c r="H69" s="54">
        <v>0</v>
      </c>
      <c r="I69" s="54">
        <v>36215.1</v>
      </c>
      <c r="J69" s="54">
        <v>0</v>
      </c>
      <c r="K69" s="54">
        <v>36215.1</v>
      </c>
      <c r="L69" s="54">
        <v>0</v>
      </c>
      <c r="M69" s="54"/>
      <c r="N69" s="54"/>
    </row>
    <row r="70" spans="1:14">
      <c r="A70" s="32">
        <v>641000</v>
      </c>
      <c r="B70" s="34" t="s">
        <v>100</v>
      </c>
      <c r="C70" s="54">
        <v>0</v>
      </c>
      <c r="D70" s="54">
        <v>0</v>
      </c>
      <c r="E70" s="54">
        <v>85257.49040000001</v>
      </c>
      <c r="F70" s="54">
        <v>0</v>
      </c>
      <c r="G70" s="54">
        <v>0</v>
      </c>
      <c r="H70" s="54">
        <v>0</v>
      </c>
      <c r="I70" s="54">
        <v>85257.49040000001</v>
      </c>
      <c r="J70" s="54">
        <v>0</v>
      </c>
      <c r="K70" s="54">
        <v>85257.49040000001</v>
      </c>
      <c r="L70" s="54">
        <v>0</v>
      </c>
      <c r="M70" s="54"/>
      <c r="N70" s="54"/>
    </row>
    <row r="71" spans="1:14">
      <c r="A71" s="32">
        <v>643000</v>
      </c>
      <c r="B71" s="33" t="s">
        <v>79</v>
      </c>
      <c r="C71" s="54">
        <v>0</v>
      </c>
      <c r="D71" s="54">
        <v>0</v>
      </c>
      <c r="E71" s="54">
        <v>11679.180400000001</v>
      </c>
      <c r="F71" s="54">
        <v>0</v>
      </c>
      <c r="G71" s="54">
        <v>0</v>
      </c>
      <c r="H71" s="54">
        <v>0</v>
      </c>
      <c r="I71" s="54">
        <v>11679.180400000001</v>
      </c>
      <c r="J71" s="54">
        <v>0</v>
      </c>
      <c r="K71" s="54">
        <v>11679.180400000001</v>
      </c>
      <c r="L71" s="54">
        <v>0</v>
      </c>
      <c r="M71" s="54"/>
      <c r="N71" s="54"/>
    </row>
    <row r="72" spans="1:14">
      <c r="A72" s="32">
        <v>651000</v>
      </c>
      <c r="B72" s="33" t="s">
        <v>80</v>
      </c>
      <c r="C72" s="54">
        <v>0</v>
      </c>
      <c r="D72" s="54">
        <v>0</v>
      </c>
      <c r="E72" s="54">
        <v>60791.161599999999</v>
      </c>
      <c r="F72" s="54">
        <v>0</v>
      </c>
      <c r="G72" s="54">
        <v>0</v>
      </c>
      <c r="H72" s="54">
        <v>0</v>
      </c>
      <c r="I72" s="54">
        <v>60791.161599999999</v>
      </c>
      <c r="J72" s="54">
        <v>0</v>
      </c>
      <c r="K72" s="54">
        <v>60791.161599999999</v>
      </c>
      <c r="L72" s="54">
        <v>0</v>
      </c>
      <c r="M72" s="54"/>
      <c r="N72" s="54"/>
    </row>
    <row r="73" spans="1:14">
      <c r="A73" s="32">
        <v>660000</v>
      </c>
      <c r="B73" s="33" t="s">
        <v>81</v>
      </c>
      <c r="C73" s="54">
        <v>0</v>
      </c>
      <c r="D73" s="54">
        <v>0</v>
      </c>
      <c r="E73" s="54">
        <v>9880.77</v>
      </c>
      <c r="F73" s="54">
        <v>0</v>
      </c>
      <c r="G73" s="54">
        <v>0</v>
      </c>
      <c r="H73" s="54">
        <v>0</v>
      </c>
      <c r="I73" s="54">
        <v>9880.77</v>
      </c>
      <c r="J73" s="54">
        <v>0</v>
      </c>
      <c r="K73" s="54">
        <v>9880.77</v>
      </c>
      <c r="L73" s="54">
        <v>0</v>
      </c>
      <c r="M73" s="54"/>
      <c r="N73" s="54"/>
    </row>
    <row r="74" spans="1:14">
      <c r="A74" s="32">
        <v>670000</v>
      </c>
      <c r="B74" s="34" t="s">
        <v>99</v>
      </c>
      <c r="C74" s="54">
        <v>0</v>
      </c>
      <c r="D74" s="54">
        <v>0</v>
      </c>
      <c r="E74" s="54">
        <v>1250042.0815999999</v>
      </c>
      <c r="F74" s="54">
        <v>0</v>
      </c>
      <c r="G74" s="54">
        <v>0</v>
      </c>
      <c r="H74" s="54">
        <v>0</v>
      </c>
      <c r="I74" s="54">
        <v>1250042.0815999999</v>
      </c>
      <c r="J74" s="54">
        <v>0</v>
      </c>
      <c r="K74" s="54">
        <v>1250042.0815999999</v>
      </c>
      <c r="L74" s="54">
        <v>0</v>
      </c>
      <c r="M74" s="54"/>
      <c r="N74" s="54"/>
    </row>
    <row r="75" spans="1:14">
      <c r="A75" s="32">
        <v>680000</v>
      </c>
      <c r="B75" s="33" t="s">
        <v>82</v>
      </c>
      <c r="C75" s="54">
        <v>0</v>
      </c>
      <c r="D75" s="54">
        <v>0</v>
      </c>
      <c r="E75" s="54">
        <v>177688.30800000002</v>
      </c>
      <c r="F75" s="54">
        <v>0</v>
      </c>
      <c r="G75" s="54">
        <v>0</v>
      </c>
      <c r="H75" s="54">
        <v>0</v>
      </c>
      <c r="I75" s="54">
        <v>177688.30800000002</v>
      </c>
      <c r="J75" s="54">
        <v>0</v>
      </c>
      <c r="K75" s="54">
        <v>177688.30800000002</v>
      </c>
      <c r="L75" s="54">
        <v>0</v>
      </c>
      <c r="M75" s="54"/>
      <c r="N75" s="54"/>
    </row>
    <row r="76" spans="1:14">
      <c r="A76" s="32">
        <v>691000</v>
      </c>
      <c r="B76" s="34" t="s">
        <v>129</v>
      </c>
      <c r="C76" s="54">
        <v>0</v>
      </c>
      <c r="D76" s="54">
        <v>0</v>
      </c>
      <c r="E76" s="54">
        <v>106859.3316</v>
      </c>
      <c r="F76" s="54">
        <v>0</v>
      </c>
      <c r="G76" s="54">
        <v>0</v>
      </c>
      <c r="H76" s="54">
        <v>0</v>
      </c>
      <c r="I76" s="54">
        <v>106859.3316</v>
      </c>
      <c r="J76" s="54">
        <v>0</v>
      </c>
      <c r="K76" s="54">
        <v>106859.3316</v>
      </c>
      <c r="L76" s="54">
        <v>0</v>
      </c>
      <c r="M76" s="54"/>
      <c r="N76" s="54"/>
    </row>
    <row r="77" spans="1:14">
      <c r="A77" s="32">
        <v>692000</v>
      </c>
      <c r="B77" s="33" t="s">
        <v>93</v>
      </c>
      <c r="C77" s="54">
        <v>0</v>
      </c>
      <c r="D77" s="54">
        <v>0</v>
      </c>
      <c r="E77" s="54">
        <v>204898.04240000003</v>
      </c>
      <c r="F77" s="54">
        <v>0</v>
      </c>
      <c r="G77" s="54">
        <v>0</v>
      </c>
      <c r="H77" s="54">
        <v>0</v>
      </c>
      <c r="I77" s="54">
        <v>204898.04240000003</v>
      </c>
      <c r="J77" s="54">
        <v>0</v>
      </c>
      <c r="K77" s="54">
        <v>204898.04240000003</v>
      </c>
      <c r="L77" s="54">
        <v>0</v>
      </c>
      <c r="M77" s="54"/>
      <c r="N77" s="54"/>
    </row>
    <row r="78" spans="1:14">
      <c r="A78" s="32">
        <v>693000</v>
      </c>
      <c r="B78" s="33" t="s">
        <v>92</v>
      </c>
      <c r="C78" s="54">
        <v>0</v>
      </c>
      <c r="D78" s="54">
        <v>0</v>
      </c>
      <c r="E78" s="54">
        <v>133426.3125</v>
      </c>
      <c r="F78" s="54">
        <v>0</v>
      </c>
      <c r="G78" s="54">
        <v>0</v>
      </c>
      <c r="H78" s="54">
        <v>0</v>
      </c>
      <c r="I78" s="54">
        <v>133426.3125</v>
      </c>
      <c r="J78" s="54">
        <v>0</v>
      </c>
      <c r="K78" s="54">
        <v>133426.3125</v>
      </c>
      <c r="L78" s="54">
        <v>0</v>
      </c>
      <c r="M78" s="54"/>
      <c r="N78" s="54"/>
    </row>
    <row r="79" spans="1:14">
      <c r="A79" s="32">
        <v>699000</v>
      </c>
      <c r="B79" s="33" t="s">
        <v>94</v>
      </c>
      <c r="C79" s="54">
        <v>0</v>
      </c>
      <c r="D79" s="54">
        <v>0</v>
      </c>
      <c r="E79" s="54">
        <v>178288.04819999999</v>
      </c>
      <c r="F79" s="54">
        <v>0</v>
      </c>
      <c r="G79" s="54">
        <v>0</v>
      </c>
      <c r="H79" s="54">
        <v>0</v>
      </c>
      <c r="I79" s="54">
        <v>178288.04819999999</v>
      </c>
      <c r="J79" s="54">
        <v>0</v>
      </c>
      <c r="K79" s="54">
        <v>178288.04819999999</v>
      </c>
      <c r="L79" s="54">
        <v>0</v>
      </c>
      <c r="M79" s="54"/>
      <c r="N79" s="54"/>
    </row>
    <row r="80" spans="1:14">
      <c r="A80" s="32">
        <v>700000</v>
      </c>
      <c r="B80" s="33" t="s">
        <v>83</v>
      </c>
      <c r="C80" s="54">
        <v>0</v>
      </c>
      <c r="D80" s="54">
        <v>0</v>
      </c>
      <c r="E80" s="54">
        <v>34115.387800000004</v>
      </c>
      <c r="F80" s="54">
        <v>0</v>
      </c>
      <c r="G80" s="54">
        <v>0</v>
      </c>
      <c r="H80" s="54">
        <v>0</v>
      </c>
      <c r="I80" s="54">
        <v>34115.387800000004</v>
      </c>
      <c r="J80" s="54">
        <v>0</v>
      </c>
      <c r="K80" s="54">
        <v>34115.387800000004</v>
      </c>
      <c r="L80" s="54">
        <v>0</v>
      </c>
      <c r="M80" s="54"/>
      <c r="N80" s="54"/>
    </row>
    <row r="81" spans="1:14">
      <c r="A81" s="32">
        <v>711000</v>
      </c>
      <c r="B81" s="33" t="s">
        <v>84</v>
      </c>
      <c r="C81" s="54">
        <v>0</v>
      </c>
      <c r="D81" s="56">
        <v>0</v>
      </c>
      <c r="E81" s="54">
        <v>870348.92390000005</v>
      </c>
      <c r="F81" s="54">
        <v>0</v>
      </c>
      <c r="G81" s="54">
        <v>158687</v>
      </c>
      <c r="H81" s="56">
        <v>0</v>
      </c>
      <c r="I81" s="54">
        <v>1029035.9239000001</v>
      </c>
      <c r="J81" s="54">
        <v>0</v>
      </c>
      <c r="K81" s="54">
        <v>1029035.9239000001</v>
      </c>
      <c r="L81" s="54">
        <v>0</v>
      </c>
      <c r="M81" s="54"/>
      <c r="N81" s="54"/>
    </row>
    <row r="82" spans="1:14">
      <c r="A82" s="32">
        <v>712000</v>
      </c>
      <c r="B82" s="33" t="s">
        <v>135</v>
      </c>
      <c r="C82" s="54">
        <v>0</v>
      </c>
      <c r="D82" s="56">
        <v>0</v>
      </c>
      <c r="E82" s="54">
        <v>20930.972999999998</v>
      </c>
      <c r="F82" s="54">
        <v>0</v>
      </c>
      <c r="G82" s="54">
        <v>0</v>
      </c>
      <c r="H82" s="56">
        <v>0</v>
      </c>
      <c r="I82" s="54">
        <v>20930.972999999998</v>
      </c>
      <c r="J82" s="54">
        <v>0</v>
      </c>
      <c r="K82" s="54">
        <v>20930.972999999998</v>
      </c>
      <c r="L82" s="54">
        <v>0</v>
      </c>
      <c r="M82" s="54"/>
      <c r="N82" s="54"/>
    </row>
    <row r="83" spans="1:14">
      <c r="A83" s="32">
        <v>721000</v>
      </c>
      <c r="B83" s="34" t="s">
        <v>127</v>
      </c>
      <c r="C83" s="54">
        <v>0</v>
      </c>
      <c r="D83" s="54">
        <v>0</v>
      </c>
      <c r="E83" s="54">
        <v>72766.934699999998</v>
      </c>
      <c r="F83" s="54">
        <v>0</v>
      </c>
      <c r="G83" s="54">
        <v>0</v>
      </c>
      <c r="H83" s="54">
        <v>0</v>
      </c>
      <c r="I83" s="54">
        <v>72766.934699999998</v>
      </c>
      <c r="J83" s="54">
        <v>0</v>
      </c>
      <c r="K83" s="54">
        <v>72766.934699999998</v>
      </c>
      <c r="L83" s="54">
        <v>0</v>
      </c>
      <c r="M83" s="54"/>
      <c r="N83" s="54"/>
    </row>
    <row r="84" spans="1:14">
      <c r="A84" s="32">
        <v>731000</v>
      </c>
      <c r="B84" s="33" t="s">
        <v>137</v>
      </c>
      <c r="C84" s="54">
        <v>0</v>
      </c>
      <c r="D84" s="54">
        <v>0</v>
      </c>
      <c r="E84" s="54">
        <v>76415.425499999998</v>
      </c>
      <c r="F84" s="54">
        <v>0</v>
      </c>
      <c r="G84" s="54">
        <v>0</v>
      </c>
      <c r="H84" s="54">
        <v>0</v>
      </c>
      <c r="I84" s="54">
        <v>76415.425499999998</v>
      </c>
      <c r="J84" s="54">
        <v>0</v>
      </c>
      <c r="K84" s="54">
        <v>76415.425499999998</v>
      </c>
      <c r="L84" s="54">
        <v>0</v>
      </c>
      <c r="M84" s="54"/>
      <c r="N84" s="54"/>
    </row>
    <row r="85" spans="1:14">
      <c r="A85" s="32">
        <v>740000</v>
      </c>
      <c r="B85" s="33" t="s">
        <v>136</v>
      </c>
      <c r="C85" s="54">
        <v>0</v>
      </c>
      <c r="D85" s="54">
        <v>0</v>
      </c>
      <c r="E85" s="54">
        <v>107646.1774</v>
      </c>
      <c r="F85" s="54">
        <v>0</v>
      </c>
      <c r="G85" s="54">
        <v>0</v>
      </c>
      <c r="H85" s="54">
        <v>0</v>
      </c>
      <c r="I85" s="54">
        <v>107646.1774</v>
      </c>
      <c r="J85" s="54">
        <v>0</v>
      </c>
      <c r="K85" s="54">
        <v>107646.1774</v>
      </c>
      <c r="L85" s="54">
        <v>0</v>
      </c>
      <c r="M85" s="54"/>
      <c r="N85" s="54"/>
    </row>
    <row r="86" spans="1:14">
      <c r="A86" s="32">
        <v>791000</v>
      </c>
      <c r="B86" s="36" t="s">
        <v>85</v>
      </c>
      <c r="C86" s="54">
        <v>0</v>
      </c>
      <c r="D86" s="54">
        <v>0</v>
      </c>
      <c r="E86" s="54">
        <v>0</v>
      </c>
      <c r="F86" s="54">
        <v>0</v>
      </c>
      <c r="G86" s="54">
        <v>11350.24</v>
      </c>
      <c r="H86" s="54">
        <v>0</v>
      </c>
      <c r="I86" s="54">
        <v>11350.24</v>
      </c>
      <c r="J86" s="54">
        <v>0</v>
      </c>
      <c r="K86" s="54">
        <v>11350.24</v>
      </c>
      <c r="L86" s="54">
        <v>0</v>
      </c>
      <c r="M86" s="54"/>
      <c r="N86" s="54"/>
    </row>
    <row r="87" spans="1:14">
      <c r="A87" s="32">
        <v>792000</v>
      </c>
      <c r="B87" s="36" t="s">
        <v>102</v>
      </c>
      <c r="C87" s="54">
        <v>0</v>
      </c>
      <c r="D87" s="54">
        <v>0</v>
      </c>
      <c r="E87" s="54">
        <v>25778.1283</v>
      </c>
      <c r="F87" s="54">
        <v>0</v>
      </c>
      <c r="G87" s="54">
        <v>0</v>
      </c>
      <c r="H87" s="54">
        <v>0</v>
      </c>
      <c r="I87" s="54">
        <v>25778.1283</v>
      </c>
      <c r="J87" s="54">
        <v>0</v>
      </c>
      <c r="K87" s="54">
        <v>25778.1283</v>
      </c>
      <c r="L87" s="54">
        <v>0</v>
      </c>
      <c r="M87" s="54"/>
      <c r="N87" s="54"/>
    </row>
    <row r="88" spans="1:14">
      <c r="A88" s="32">
        <v>793000</v>
      </c>
      <c r="B88" s="36" t="s">
        <v>86</v>
      </c>
      <c r="C88" s="54">
        <v>0</v>
      </c>
      <c r="D88" s="54">
        <v>0</v>
      </c>
      <c r="E88" s="54">
        <v>291229.01400000002</v>
      </c>
      <c r="F88" s="54">
        <v>0</v>
      </c>
      <c r="G88" s="54">
        <v>0</v>
      </c>
      <c r="H88" s="54">
        <v>0</v>
      </c>
      <c r="I88" s="54">
        <v>291229.01400000002</v>
      </c>
      <c r="J88" s="54">
        <v>0</v>
      </c>
      <c r="K88" s="54">
        <v>291229.01400000002</v>
      </c>
      <c r="L88" s="54">
        <v>0</v>
      </c>
      <c r="M88" s="54"/>
      <c r="N88" s="54"/>
    </row>
    <row r="89" spans="1:14" ht="13">
      <c r="A89" s="32"/>
      <c r="B89" s="37" t="s">
        <v>16</v>
      </c>
      <c r="C89" s="54"/>
      <c r="D89" s="54"/>
      <c r="E89" s="54"/>
      <c r="F89" s="54"/>
      <c r="G89" s="54"/>
      <c r="H89" s="54"/>
      <c r="I89" s="54"/>
      <c r="J89" s="54"/>
      <c r="K89" s="54">
        <v>22001380.234500002</v>
      </c>
      <c r="L89" s="54">
        <v>22946965.4932</v>
      </c>
      <c r="M89" s="54">
        <v>47627296.638100028</v>
      </c>
      <c r="N89" s="54">
        <v>46681711.379399993</v>
      </c>
    </row>
    <row r="90" spans="1:14" ht="13">
      <c r="A90" s="36"/>
      <c r="B90" s="37" t="s">
        <v>17</v>
      </c>
      <c r="C90" s="57" t="s">
        <v>52</v>
      </c>
      <c r="D90" s="57" t="s">
        <v>52</v>
      </c>
      <c r="E90" s="57" t="s">
        <v>52</v>
      </c>
      <c r="F90" s="57" t="s">
        <v>52</v>
      </c>
      <c r="G90" s="57" t="s">
        <v>52</v>
      </c>
      <c r="H90" s="57" t="s">
        <v>52</v>
      </c>
      <c r="I90" s="57" t="s">
        <v>8</v>
      </c>
      <c r="J90" s="57" t="s">
        <v>8</v>
      </c>
      <c r="K90" s="58">
        <v>945585.25869999826</v>
      </c>
      <c r="L90" s="59"/>
      <c r="M90" s="59"/>
      <c r="N90" s="58">
        <v>945585.25870003551</v>
      </c>
    </row>
    <row r="91" spans="1:14" ht="13">
      <c r="A91" s="36"/>
      <c r="B91" s="37" t="s">
        <v>18</v>
      </c>
      <c r="C91" s="54">
        <v>45149282.627599999</v>
      </c>
      <c r="D91" s="54">
        <v>45149282.627599999</v>
      </c>
      <c r="E91" s="54">
        <v>69458639.632599995</v>
      </c>
      <c r="F91" s="54">
        <v>69458639.632600009</v>
      </c>
      <c r="G91" s="54">
        <v>170037.24</v>
      </c>
      <c r="H91" s="54">
        <v>170037.24</v>
      </c>
      <c r="I91" s="54">
        <v>69628676.872599989</v>
      </c>
      <c r="J91" s="54">
        <v>69628676.872600004</v>
      </c>
      <c r="K91" s="54">
        <v>22946965.4932</v>
      </c>
      <c r="L91" s="54">
        <v>22946965.4932</v>
      </c>
      <c r="M91" s="54">
        <v>47627296.638100028</v>
      </c>
      <c r="N91" s="54">
        <v>47627296.638100028</v>
      </c>
    </row>
    <row r="92" spans="1:14">
      <c r="A92"/>
      <c r="C92" s="60"/>
      <c r="D92" s="60"/>
      <c r="E92" s="60"/>
      <c r="F92" s="60"/>
      <c r="G92" s="60"/>
      <c r="H92" s="60"/>
      <c r="I92" s="60"/>
      <c r="J92" s="60"/>
      <c r="K92" s="60"/>
      <c r="L92" s="60"/>
      <c r="M92" s="60"/>
      <c r="N92" s="60"/>
    </row>
  </sheetData>
  <mergeCells count="15">
    <mergeCell ref="I5:J5"/>
    <mergeCell ref="I6:J6"/>
    <mergeCell ref="M5:N5"/>
    <mergeCell ref="M6:N6"/>
    <mergeCell ref="K6:L6"/>
    <mergeCell ref="K5:L5"/>
    <mergeCell ref="C6:D6"/>
    <mergeCell ref="E6:F6"/>
    <mergeCell ref="G6:H6"/>
    <mergeCell ref="C4:D4"/>
    <mergeCell ref="E4:F4"/>
    <mergeCell ref="C5:D5"/>
    <mergeCell ref="E5:F5"/>
    <mergeCell ref="G5:H5"/>
    <mergeCell ref="G4:H4"/>
  </mergeCells>
  <phoneticPr fontId="10" type="noConversion"/>
  <conditionalFormatting sqref="E9:F88">
    <cfRule type="cellIs" dxfId="0" priority="1" operator="equal">
      <formula>0</formula>
    </cfRule>
  </conditionalFormatting>
  <printOptions horizontalCentered="1"/>
  <pageMargins left="0.3" right="0.3" top="0.3" bottom="0.3" header="0.5" footer="0.5"/>
  <pageSetup scale="48"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48"/>
  <sheetViews>
    <sheetView workbookViewId="0">
      <selection sqref="A1:I1"/>
    </sheetView>
  </sheetViews>
  <sheetFormatPr defaultRowHeight="12.5"/>
  <cols>
    <col min="1" max="1" width="5.90625" customWidth="1"/>
    <col min="6" max="6" width="7.54296875" customWidth="1"/>
    <col min="7" max="7" width="14.453125" bestFit="1" customWidth="1"/>
    <col min="8" max="8" width="5" customWidth="1"/>
    <col min="9" max="9" width="14.453125" bestFit="1" customWidth="1"/>
  </cols>
  <sheetData>
    <row r="1" spans="1:9" ht="48.75" customHeight="1">
      <c r="A1" s="123" t="s">
        <v>247</v>
      </c>
      <c r="B1" s="123"/>
      <c r="C1" s="123"/>
      <c r="D1" s="123"/>
      <c r="E1" s="123"/>
      <c r="F1" s="123"/>
      <c r="G1" s="123"/>
      <c r="H1" s="123"/>
      <c r="I1" s="123"/>
    </row>
    <row r="2" spans="1:9" ht="15.5">
      <c r="A2" s="43" t="s">
        <v>6</v>
      </c>
      <c r="B2" s="27"/>
      <c r="C2" s="27"/>
      <c r="D2" s="27"/>
      <c r="E2" s="27"/>
      <c r="F2" s="27"/>
      <c r="G2" s="27"/>
      <c r="H2" s="27"/>
      <c r="I2" s="67">
        <f>'ZW Sales Commissions'!A1</f>
        <v>0</v>
      </c>
    </row>
    <row r="3" spans="1:9" ht="13">
      <c r="G3" s="30">
        <v>2014</v>
      </c>
      <c r="I3" s="30">
        <f>G3+1</f>
        <v>2015</v>
      </c>
    </row>
    <row r="4" spans="1:9" ht="14">
      <c r="E4" s="18" t="s">
        <v>7</v>
      </c>
    </row>
    <row r="6" spans="1:9" ht="13">
      <c r="A6" s="14" t="s">
        <v>5</v>
      </c>
    </row>
    <row r="7" spans="1:9">
      <c r="B7" s="12" t="s">
        <v>108</v>
      </c>
      <c r="G7" s="3">
        <f>SUM('Y-E Worksheet'!C9:C13)</f>
        <v>2766047.415</v>
      </c>
      <c r="I7" s="21">
        <f>SUM('Y-E Worksheet'!M9:M13)</f>
        <v>1546404.5971000227</v>
      </c>
    </row>
    <row r="8" spans="1:9">
      <c r="B8" t="s">
        <v>28</v>
      </c>
      <c r="G8" s="22">
        <f>'Y-E Worksheet'!C14</f>
        <v>5208518.9578</v>
      </c>
      <c r="I8" s="22">
        <f>'Y-E Worksheet'!M14</f>
        <v>5426569.4117999999</v>
      </c>
    </row>
    <row r="9" spans="1:9">
      <c r="B9" s="12" t="s">
        <v>103</v>
      </c>
      <c r="G9" s="22">
        <f>-'Y-E Worksheet'!D15</f>
        <v>-193561.4944</v>
      </c>
      <c r="I9" s="22">
        <f>-'Y-E Worksheet'!N15</f>
        <v>-114817.3891</v>
      </c>
    </row>
    <row r="10" spans="1:9">
      <c r="B10" t="s">
        <v>29</v>
      </c>
      <c r="G10" s="22">
        <f>SUM('Y-E Worksheet'!C16:C17)</f>
        <v>14621836.722199999</v>
      </c>
      <c r="I10" s="22">
        <f>SUM('Y-E Worksheet'!M16:M17)</f>
        <v>8247748.1454000007</v>
      </c>
    </row>
    <row r="11" spans="1:9">
      <c r="B11" s="12" t="s">
        <v>109</v>
      </c>
      <c r="G11" s="22">
        <f>'Y-E Worksheet'!C18</f>
        <v>78711.982199999999</v>
      </c>
      <c r="I11" s="22">
        <f>'Y-E Worksheet'!M18</f>
        <v>154316.51280000003</v>
      </c>
    </row>
    <row r="12" spans="1:9">
      <c r="B12" s="12" t="s">
        <v>110</v>
      </c>
      <c r="G12" s="23">
        <f>'Y-E Worksheet'!C22</f>
        <v>2539149.0238000001</v>
      </c>
      <c r="I12" s="23">
        <f>'Y-E Worksheet'!M22</f>
        <v>2788434.7919999999</v>
      </c>
    </row>
    <row r="13" spans="1:9" ht="13">
      <c r="B13" s="14" t="s">
        <v>30</v>
      </c>
      <c r="G13" s="42">
        <f>SUM(G7:G12)</f>
        <v>25020702.606599998</v>
      </c>
      <c r="I13" s="42">
        <f>SUM(I7:I12)</f>
        <v>18048656.070000023</v>
      </c>
    </row>
    <row r="14" spans="1:9">
      <c r="G14" s="19"/>
      <c r="I14" s="19"/>
    </row>
    <row r="15" spans="1:9" ht="13">
      <c r="A15" s="14" t="s">
        <v>106</v>
      </c>
      <c r="G15" s="21">
        <f>SUM('Y-E Worksheet'!C19:C20)</f>
        <v>19935018.5266</v>
      </c>
      <c r="I15" s="21">
        <f>SUM('Y-E Worksheet'!M19:M20)</f>
        <v>29463823.178999998</v>
      </c>
    </row>
    <row r="16" spans="1:9" ht="13">
      <c r="A16" s="41"/>
      <c r="B16" t="s">
        <v>107</v>
      </c>
      <c r="C16" s="11"/>
      <c r="G16" s="23">
        <f>-'Y-E Worksheet'!D21</f>
        <v>-12686714.433</v>
      </c>
      <c r="I16" s="23">
        <f>-'Y-E Worksheet'!N21</f>
        <v>-15217439.6291</v>
      </c>
    </row>
    <row r="17" spans="1:9" ht="13">
      <c r="A17" s="1"/>
      <c r="C17" s="11"/>
      <c r="G17" s="3"/>
      <c r="I17" s="3"/>
    </row>
    <row r="18" spans="1:9" ht="13.5" thickBot="1">
      <c r="C18" s="11" t="s">
        <v>31</v>
      </c>
      <c r="G18" s="15">
        <f>SUM(G13:G16)</f>
        <v>32269006.700199999</v>
      </c>
      <c r="I18" s="15">
        <f>SUM(I13:I16)</f>
        <v>32295039.619900018</v>
      </c>
    </row>
    <row r="19" spans="1:9" ht="13" thickTop="1">
      <c r="G19" s="19"/>
      <c r="I19" s="19"/>
    </row>
    <row r="20" spans="1:9" ht="14">
      <c r="C20" s="20" t="s">
        <v>32</v>
      </c>
      <c r="G20" s="19"/>
      <c r="I20" s="19"/>
    </row>
    <row r="21" spans="1:9">
      <c r="G21" s="19"/>
      <c r="I21" s="19"/>
    </row>
    <row r="22" spans="1:9" ht="13">
      <c r="A22" s="11" t="s">
        <v>12</v>
      </c>
      <c r="G22" s="19"/>
      <c r="I22" s="19"/>
    </row>
    <row r="23" spans="1:9">
      <c r="B23" t="s">
        <v>33</v>
      </c>
      <c r="G23" s="3">
        <f>'Y-E Worksheet'!D25</f>
        <v>3866051.8260000004</v>
      </c>
      <c r="I23" s="21">
        <f>'Y-E Worksheet'!N25</f>
        <v>5435540.0675999997</v>
      </c>
    </row>
    <row r="24" spans="1:9">
      <c r="B24" t="s">
        <v>111</v>
      </c>
      <c r="G24" s="22">
        <f>'Y-E Worksheet'!D32</f>
        <v>620207.88540000003</v>
      </c>
      <c r="I24" s="22">
        <f>'Y-E Worksheet'!N32</f>
        <v>541568.96640000003</v>
      </c>
    </row>
    <row r="25" spans="1:9">
      <c r="B25" t="s">
        <v>34</v>
      </c>
      <c r="G25" s="22">
        <f>SUM('Y-E Worksheet'!D26:D31)</f>
        <v>291806.76399999997</v>
      </c>
      <c r="I25" s="22">
        <f>SUM('Y-E Worksheet'!N26:N31)</f>
        <v>105494.03710000002</v>
      </c>
    </row>
    <row r="26" spans="1:9">
      <c r="B26" t="s">
        <v>35</v>
      </c>
      <c r="G26" s="23">
        <f>'Y-E Worksheet'!D33</f>
        <v>171618.65789999999</v>
      </c>
      <c r="I26" s="23">
        <f>'Y-E Worksheet'!N33</f>
        <v>158687</v>
      </c>
    </row>
    <row r="27" spans="1:9" ht="13">
      <c r="B27" s="14" t="s">
        <v>36</v>
      </c>
      <c r="G27" s="3">
        <f>SUM(G23:G26)</f>
        <v>4949685.1333000008</v>
      </c>
      <c r="I27" s="3">
        <f>SUM(I23:I26)</f>
        <v>6241290.0711000003</v>
      </c>
    </row>
    <row r="28" spans="1:9">
      <c r="G28" s="19"/>
      <c r="I28" s="19"/>
    </row>
    <row r="29" spans="1:9" ht="13">
      <c r="A29" s="11" t="s">
        <v>112</v>
      </c>
      <c r="G29" s="19"/>
      <c r="I29" s="19"/>
    </row>
    <row r="30" spans="1:9" ht="13">
      <c r="A30" s="11"/>
      <c r="B30" s="12" t="s">
        <v>113</v>
      </c>
      <c r="G30" s="3">
        <f>'Y-E Worksheet'!D35</f>
        <v>7293597.0212000003</v>
      </c>
      <c r="I30" s="3">
        <f>'Y-E Worksheet'!N35</f>
        <v>7691895.4002</v>
      </c>
    </row>
    <row r="31" spans="1:9" ht="13">
      <c r="A31" s="11"/>
      <c r="B31" t="s">
        <v>114</v>
      </c>
      <c r="G31" s="23">
        <f>'Y-E Worksheet'!D36</f>
        <v>627840</v>
      </c>
      <c r="I31" s="23">
        <f>'Y-E Worksheet'!N36</f>
        <v>837322.1642</v>
      </c>
    </row>
    <row r="32" spans="1:9" ht="13">
      <c r="A32" s="11"/>
      <c r="B32" s="14" t="s">
        <v>115</v>
      </c>
      <c r="G32" s="3">
        <f>SUM(G30:G31)</f>
        <v>7921437.0212000003</v>
      </c>
      <c r="I32" s="3">
        <f>SUM(I30:I31)</f>
        <v>8529217.5644000005</v>
      </c>
    </row>
    <row r="33" spans="1:9">
      <c r="G33" s="24"/>
      <c r="I33" s="24"/>
    </row>
    <row r="34" spans="1:9" ht="13">
      <c r="B34" s="14" t="s">
        <v>37</v>
      </c>
      <c r="D34" s="11"/>
      <c r="G34" s="3">
        <f>G32+G27</f>
        <v>12871122.1545</v>
      </c>
      <c r="H34" s="3"/>
      <c r="I34" s="3">
        <f>I32+I27</f>
        <v>14770507.635500001</v>
      </c>
    </row>
    <row r="35" spans="1:9">
      <c r="G35" s="19"/>
      <c r="I35" s="19"/>
    </row>
    <row r="36" spans="1:9" ht="13">
      <c r="A36" s="11" t="s">
        <v>14</v>
      </c>
      <c r="G36" s="19"/>
      <c r="I36" s="19"/>
    </row>
    <row r="37" spans="1:9">
      <c r="B37" t="s">
        <v>38</v>
      </c>
      <c r="G37" s="3">
        <f>'Y-E Worksheet'!D39</f>
        <v>84600</v>
      </c>
      <c r="I37" s="3">
        <f>'Y-E Worksheet'!N39</f>
        <v>99096.03</v>
      </c>
    </row>
    <row r="38" spans="1:9">
      <c r="B38" t="s">
        <v>105</v>
      </c>
      <c r="G38" s="3">
        <f>'Y-E Worksheet'!D40</f>
        <v>6788318.8499999996</v>
      </c>
      <c r="I38" s="3">
        <f>'Y-E Worksheet'!N40</f>
        <v>3954885</v>
      </c>
    </row>
    <row r="39" spans="1:9">
      <c r="B39" t="s">
        <v>39</v>
      </c>
      <c r="G39" s="13">
        <f>'Y-E Worksheet'!D42</f>
        <v>12524965.69569999</v>
      </c>
      <c r="I39" s="13">
        <f>'Y-E Worksheet'!N42+'Y-E Worksheet'!N90</f>
        <v>13470550.954400025</v>
      </c>
    </row>
    <row r="40" spans="1:9" ht="13">
      <c r="B40" s="14" t="s">
        <v>40</v>
      </c>
      <c r="G40" s="3">
        <f>SUM(G37:G39)</f>
        <v>19397884.545699991</v>
      </c>
      <c r="I40" s="3">
        <f>SUM(I37:I39)</f>
        <v>17524531.984400027</v>
      </c>
    </row>
    <row r="41" spans="1:9">
      <c r="G41" s="19"/>
      <c r="I41" s="19"/>
    </row>
    <row r="42" spans="1:9" ht="13">
      <c r="C42" s="14" t="s">
        <v>41</v>
      </c>
      <c r="G42" s="19"/>
      <c r="I42" s="19"/>
    </row>
    <row r="43" spans="1:9" ht="13.5" thickBot="1">
      <c r="C43" s="14" t="s">
        <v>42</v>
      </c>
      <c r="G43" s="15">
        <f>G34+G40</f>
        <v>32269006.700199991</v>
      </c>
      <c r="I43" s="15">
        <f>I34+I40</f>
        <v>32295039.619900025</v>
      </c>
    </row>
    <row r="44" spans="1:9" ht="13" thickTop="1">
      <c r="G44" s="19"/>
    </row>
    <row r="45" spans="1:9">
      <c r="I45" s="19"/>
    </row>
    <row r="47" spans="1:9">
      <c r="G47" s="19"/>
      <c r="I47" s="19"/>
    </row>
    <row r="48" spans="1:9">
      <c r="C48" s="19"/>
      <c r="I48" s="19"/>
    </row>
  </sheetData>
  <sheetProtection formatCells="0" formatColumns="0" formatRows="0" insertColumns="0" insertRows="0" insertHyperlinks="0" sort="0" autoFilter="0" pivotTables="0"/>
  <mergeCells count="1">
    <mergeCell ref="A1:I1"/>
  </mergeCells>
  <phoneticPr fontId="10" type="noConversion"/>
  <printOptions gridLines="1"/>
  <pageMargins left="0.5" right="0.5" top="0.5" bottom="0.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88"/>
  <sheetViews>
    <sheetView workbookViewId="0">
      <selection sqref="A1:G1"/>
    </sheetView>
  </sheetViews>
  <sheetFormatPr defaultRowHeight="12.5" outlineLevelCol="2"/>
  <cols>
    <col min="1" max="1" width="31.6328125" customWidth="1"/>
    <col min="2" max="2" width="38.6328125" customWidth="1" outlineLevel="2"/>
    <col min="3" max="3" width="14.6328125" customWidth="1" outlineLevel="2"/>
    <col min="4" max="4" width="1.6328125" customWidth="1" outlineLevel="2"/>
    <col min="5" max="5" width="15.54296875" customWidth="1" outlineLevel="2"/>
    <col min="6" max="6" width="1.6328125" customWidth="1"/>
    <col min="7" max="7" width="17.6328125" customWidth="1"/>
  </cols>
  <sheetData>
    <row r="1" spans="1:9" ht="59.25" customHeight="1">
      <c r="A1" s="124" t="s">
        <v>248</v>
      </c>
      <c r="B1" s="124"/>
      <c r="C1" s="124"/>
      <c r="D1" s="124"/>
      <c r="E1" s="124"/>
      <c r="F1" s="124"/>
      <c r="G1" s="124"/>
    </row>
    <row r="2" spans="1:9" ht="15.5">
      <c r="B2" s="16"/>
      <c r="C2" s="16"/>
      <c r="D2" s="16"/>
      <c r="G2">
        <f>'ZW Sales Commissions'!A1</f>
        <v>0</v>
      </c>
    </row>
    <row r="3" spans="1:9" ht="15.5">
      <c r="B3" s="17"/>
      <c r="C3" s="17"/>
      <c r="D3" s="17"/>
    </row>
    <row r="5" spans="1:9" ht="13">
      <c r="A5" s="11" t="s">
        <v>3</v>
      </c>
    </row>
    <row r="6" spans="1:9" ht="12.75" customHeight="1">
      <c r="B6" t="s">
        <v>19</v>
      </c>
      <c r="E6" s="3">
        <f>'Y-E Worksheet'!L45</f>
        <v>22771277.6371</v>
      </c>
    </row>
    <row r="7" spans="1:9">
      <c r="B7" t="s">
        <v>20</v>
      </c>
      <c r="C7" s="25">
        <f>'Y-E Worksheet'!K46</f>
        <v>1379996.5412000001</v>
      </c>
    </row>
    <row r="8" spans="1:9">
      <c r="B8" s="12" t="s">
        <v>21</v>
      </c>
      <c r="C8" s="13">
        <f>'Y-E Worksheet'!K47</f>
        <v>85229.317599999995</v>
      </c>
      <c r="D8" s="12"/>
      <c r="E8" s="23">
        <f>-SUM(C7:C8)</f>
        <v>-1465225.8588</v>
      </c>
    </row>
    <row r="9" spans="1:9" ht="13">
      <c r="B9" s="11" t="s">
        <v>22</v>
      </c>
      <c r="C9" s="11"/>
      <c r="D9" s="11"/>
      <c r="E9" s="4"/>
      <c r="G9" s="25">
        <f>SUM(E6:E8)</f>
        <v>21306051.778299998</v>
      </c>
      <c r="I9" s="26"/>
    </row>
    <row r="10" spans="1:9">
      <c r="E10" s="4"/>
      <c r="G10" s="3"/>
    </row>
    <row r="11" spans="1:9" ht="13">
      <c r="A11" s="11" t="s">
        <v>9</v>
      </c>
      <c r="G11" s="4">
        <f>'Y-E Worksheet'!K52</f>
        <v>11881813.580800001</v>
      </c>
    </row>
    <row r="13" spans="1:9" ht="13">
      <c r="A13" s="11" t="s">
        <v>11</v>
      </c>
      <c r="G13" s="4">
        <f>G9-G11</f>
        <v>9424238.1974999979</v>
      </c>
    </row>
    <row r="15" spans="1:9" ht="13">
      <c r="A15" s="11" t="s">
        <v>13</v>
      </c>
    </row>
    <row r="16" spans="1:9">
      <c r="B16" t="s">
        <v>68</v>
      </c>
      <c r="E16" s="4">
        <f>'Y-E Worksheet'!K55</f>
        <v>2076052.5484</v>
      </c>
    </row>
    <row r="17" spans="2:5">
      <c r="B17" t="s">
        <v>96</v>
      </c>
      <c r="E17" s="4">
        <f>'Y-E Worksheet'!K56</f>
        <v>836705.7648</v>
      </c>
    </row>
    <row r="18" spans="2:5">
      <c r="B18" t="s">
        <v>69</v>
      </c>
      <c r="E18" s="4">
        <f>'Y-E Worksheet'!K57</f>
        <v>248461.88159999999</v>
      </c>
    </row>
    <row r="19" spans="2:5">
      <c r="B19" t="s">
        <v>70</v>
      </c>
      <c r="E19" s="4">
        <f>'Y-E Worksheet'!K58</f>
        <v>52255.5124</v>
      </c>
    </row>
    <row r="20" spans="2:5">
      <c r="B20" t="s">
        <v>71</v>
      </c>
      <c r="E20" s="4">
        <f>'Y-E Worksheet'!K59</f>
        <v>6882.4831999999997</v>
      </c>
    </row>
    <row r="21" spans="2:5">
      <c r="B21" t="s">
        <v>72</v>
      </c>
      <c r="E21" s="4">
        <f>'Y-E Worksheet'!K60</f>
        <v>22286.880000000001</v>
      </c>
    </row>
    <row r="22" spans="2:5">
      <c r="B22" t="s">
        <v>73</v>
      </c>
      <c r="E22" s="4">
        <f>'Y-E Worksheet'!K61</f>
        <v>315859.84870000003</v>
      </c>
    </row>
    <row r="23" spans="2:5">
      <c r="B23" t="s">
        <v>101</v>
      </c>
      <c r="E23" s="4">
        <f>'Y-E Worksheet'!K62</f>
        <v>218043.24</v>
      </c>
    </row>
    <row r="24" spans="2:5">
      <c r="B24" t="s">
        <v>74</v>
      </c>
      <c r="E24" s="4">
        <f>'Y-E Worksheet'!K63</f>
        <v>144556.9259</v>
      </c>
    </row>
    <row r="25" spans="2:5">
      <c r="B25" t="s">
        <v>75</v>
      </c>
      <c r="E25" s="4">
        <f>'Y-E Worksheet'!K64</f>
        <v>291764.30579999997</v>
      </c>
    </row>
    <row r="26" spans="2:5">
      <c r="B26" t="s">
        <v>95</v>
      </c>
      <c r="E26" s="4">
        <f>'Y-E Worksheet'!K65</f>
        <v>210013.35199999998</v>
      </c>
    </row>
    <row r="27" spans="2:5">
      <c r="B27" t="s">
        <v>76</v>
      </c>
      <c r="E27" s="4">
        <f>'Y-E Worksheet'!K66</f>
        <v>256126.65969999999</v>
      </c>
    </row>
    <row r="28" spans="2:5">
      <c r="B28" t="s">
        <v>77</v>
      </c>
      <c r="E28" s="4">
        <f>'Y-E Worksheet'!K67</f>
        <v>35163.272100000002</v>
      </c>
    </row>
    <row r="29" spans="2:5">
      <c r="B29" t="s">
        <v>91</v>
      </c>
      <c r="E29" s="4">
        <f>'Y-E Worksheet'!K68</f>
        <v>15874.089</v>
      </c>
    </row>
    <row r="30" spans="2:5">
      <c r="B30" t="s">
        <v>78</v>
      </c>
      <c r="E30" s="4">
        <f>'Y-E Worksheet'!K69</f>
        <v>36215.1</v>
      </c>
    </row>
    <row r="31" spans="2:5">
      <c r="B31" t="s">
        <v>100</v>
      </c>
      <c r="E31" s="4">
        <f>'Y-E Worksheet'!K70</f>
        <v>85257.49040000001</v>
      </c>
    </row>
    <row r="32" spans="2:5">
      <c r="B32" t="s">
        <v>79</v>
      </c>
      <c r="E32" s="4">
        <f>'Y-E Worksheet'!K71</f>
        <v>11679.180400000001</v>
      </c>
    </row>
    <row r="33" spans="2:5">
      <c r="B33" t="s">
        <v>80</v>
      </c>
      <c r="E33" s="4">
        <f>'Y-E Worksheet'!K72</f>
        <v>60791.161599999999</v>
      </c>
    </row>
    <row r="34" spans="2:5">
      <c r="B34" t="s">
        <v>81</v>
      </c>
      <c r="E34" s="4">
        <f>'Y-E Worksheet'!K73</f>
        <v>9880.77</v>
      </c>
    </row>
    <row r="35" spans="2:5">
      <c r="B35" t="s">
        <v>99</v>
      </c>
      <c r="E35" s="4">
        <f>'Y-E Worksheet'!K74</f>
        <v>1250042.0815999999</v>
      </c>
    </row>
    <row r="36" spans="2:5">
      <c r="B36" t="s">
        <v>82</v>
      </c>
      <c r="E36" s="4">
        <f>'Y-E Worksheet'!K75</f>
        <v>177688.30800000002</v>
      </c>
    </row>
    <row r="37" spans="2:5">
      <c r="B37" t="s">
        <v>98</v>
      </c>
      <c r="E37" s="4">
        <f>'Y-E Worksheet'!K76</f>
        <v>106859.3316</v>
      </c>
    </row>
    <row r="38" spans="2:5">
      <c r="B38" t="s">
        <v>93</v>
      </c>
      <c r="E38" s="4">
        <f>'Y-E Worksheet'!K77</f>
        <v>204898.04240000003</v>
      </c>
    </row>
    <row r="39" spans="2:5">
      <c r="B39" t="s">
        <v>92</v>
      </c>
      <c r="E39" s="4">
        <f>'Y-E Worksheet'!K78</f>
        <v>133426.3125</v>
      </c>
    </row>
    <row r="40" spans="2:5">
      <c r="B40" t="s">
        <v>94</v>
      </c>
      <c r="E40" s="4">
        <f>'Y-E Worksheet'!K79</f>
        <v>178288.04819999999</v>
      </c>
    </row>
    <row r="41" spans="2:5">
      <c r="B41" t="s">
        <v>83</v>
      </c>
      <c r="E41" s="4">
        <f>'Y-E Worksheet'!K80</f>
        <v>34115.387800000004</v>
      </c>
    </row>
    <row r="42" spans="2:5">
      <c r="B42" t="s">
        <v>135</v>
      </c>
      <c r="E42" s="4">
        <f>'Y-E Worksheet'!K82</f>
        <v>20930.972999999998</v>
      </c>
    </row>
    <row r="43" spans="2:5">
      <c r="B43" t="s">
        <v>97</v>
      </c>
      <c r="E43" s="4">
        <f>'Y-E Worksheet'!K83</f>
        <v>72766.934699999998</v>
      </c>
    </row>
    <row r="44" spans="2:5">
      <c r="B44" t="s">
        <v>137</v>
      </c>
      <c r="E44" s="4">
        <f>'Y-E Worksheet'!K84</f>
        <v>76415.425499999998</v>
      </c>
    </row>
    <row r="45" spans="2:5">
      <c r="B45" t="s">
        <v>136</v>
      </c>
      <c r="E45" s="4">
        <f>'Y-E Worksheet'!K85</f>
        <v>107646.1774</v>
      </c>
    </row>
    <row r="46" spans="2:5">
      <c r="B46" t="s">
        <v>85</v>
      </c>
      <c r="E46" s="4">
        <f>'Y-E Worksheet'!K86</f>
        <v>11350.24</v>
      </c>
    </row>
    <row r="47" spans="2:5">
      <c r="B47" t="s">
        <v>102</v>
      </c>
      <c r="E47" s="4">
        <f>'Y-E Worksheet'!K87</f>
        <v>25778.1283</v>
      </c>
    </row>
    <row r="48" spans="2:5">
      <c r="E48" s="4"/>
    </row>
    <row r="49" spans="1:7" ht="13">
      <c r="B49" s="11" t="s">
        <v>24</v>
      </c>
      <c r="C49" s="11"/>
      <c r="D49" s="11"/>
      <c r="G49" s="13">
        <f>SUM(E16:E49)</f>
        <v>7334075.8569999989</v>
      </c>
    </row>
    <row r="50" spans="1:7" ht="13">
      <c r="B50" s="11"/>
      <c r="C50" s="11"/>
      <c r="D50" s="11"/>
      <c r="G50" s="4"/>
    </row>
    <row r="51" spans="1:7" ht="13">
      <c r="A51" s="14" t="s">
        <v>46</v>
      </c>
      <c r="B51" s="11"/>
      <c r="C51" s="11"/>
      <c r="D51" s="11"/>
      <c r="G51" s="13">
        <f>G13-G49</f>
        <v>2090162.340499999</v>
      </c>
    </row>
    <row r="52" spans="1:7" ht="13">
      <c r="A52" s="11"/>
      <c r="B52" s="11"/>
      <c r="C52" s="11"/>
      <c r="D52" s="11"/>
      <c r="G52" s="3"/>
    </row>
    <row r="53" spans="1:7" ht="13">
      <c r="A53" s="14" t="s">
        <v>47</v>
      </c>
      <c r="B53" s="11"/>
      <c r="C53" s="11"/>
      <c r="D53" s="11"/>
      <c r="G53" s="4"/>
    </row>
    <row r="54" spans="1:7" ht="13">
      <c r="A54" s="14"/>
      <c r="B54" s="29" t="s">
        <v>142</v>
      </c>
      <c r="C54" s="11"/>
      <c r="D54" s="11"/>
      <c r="E54" s="4">
        <f>'Y-E Worksheet'!L48</f>
        <v>54404.311999999998</v>
      </c>
    </row>
    <row r="55" spans="1:7" ht="13">
      <c r="A55" s="14"/>
      <c r="B55" s="29" t="s">
        <v>143</v>
      </c>
      <c r="C55" s="11"/>
      <c r="D55" s="11"/>
      <c r="E55" s="4">
        <f>'Y-E Worksheet'!L49</f>
        <v>121283.5441</v>
      </c>
    </row>
    <row r="56" spans="1:7" ht="13">
      <c r="A56" s="14"/>
      <c r="B56" s="29" t="s">
        <v>23</v>
      </c>
      <c r="C56" s="11"/>
      <c r="D56" s="11"/>
      <c r="E56" s="23">
        <f>-'Y-E Worksheet'!K88</f>
        <v>-291229.01400000002</v>
      </c>
    </row>
    <row r="57" spans="1:7" ht="13">
      <c r="A57" s="14"/>
      <c r="B57" s="29"/>
      <c r="C57" s="11"/>
      <c r="D57" s="11"/>
      <c r="E57" s="22"/>
    </row>
    <row r="58" spans="1:7" ht="13">
      <c r="A58" s="14"/>
      <c r="B58" s="11" t="s">
        <v>177</v>
      </c>
      <c r="C58" s="11"/>
      <c r="D58" s="11"/>
      <c r="E58" s="22"/>
      <c r="G58" s="23">
        <f>SUM(E54:E56)</f>
        <v>-115541.15790000002</v>
      </c>
    </row>
    <row r="60" spans="1:7" ht="13">
      <c r="A60" s="11" t="s">
        <v>25</v>
      </c>
      <c r="G60" s="13">
        <f>SUM(G51:G58)</f>
        <v>1974621.182599999</v>
      </c>
    </row>
    <row r="62" spans="1:7" ht="13">
      <c r="A62" s="11" t="s">
        <v>26</v>
      </c>
      <c r="G62" s="23">
        <f>-'Y-E Worksheet'!K81</f>
        <v>-1029035.9239000001</v>
      </c>
    </row>
    <row r="64" spans="1:7" ht="13">
      <c r="A64" s="11" t="s">
        <v>27</v>
      </c>
      <c r="G64" s="3">
        <f>SUM(G60:G62)</f>
        <v>945585.25869999896</v>
      </c>
    </row>
    <row r="66" spans="1:10" ht="13">
      <c r="A66" s="14" t="s">
        <v>175</v>
      </c>
      <c r="G66" s="13">
        <f>'Y-E Worksheet'!D42</f>
        <v>12524965.69569999</v>
      </c>
    </row>
    <row r="68" spans="1:10" ht="13.5" thickBot="1">
      <c r="A68" s="14" t="s">
        <v>178</v>
      </c>
      <c r="G68" s="15">
        <f>SUM(G64:G66)</f>
        <v>13470550.954399988</v>
      </c>
    </row>
    <row r="69" spans="1:10" ht="13" thickTop="1"/>
    <row r="70" spans="1:10" ht="13.5" thickBot="1">
      <c r="A70" s="1" t="s">
        <v>45</v>
      </c>
      <c r="G70" s="28">
        <f>G64/B71</f>
        <v>11.392593478313241</v>
      </c>
    </row>
    <row r="71" spans="1:10" ht="13.5" thickTop="1">
      <c r="A71" s="1" t="s">
        <v>176</v>
      </c>
      <c r="B71" s="47">
        <v>83000</v>
      </c>
    </row>
    <row r="78" spans="1:10">
      <c r="C78" s="44"/>
    </row>
    <row r="79" spans="1:10">
      <c r="C79" s="44"/>
    </row>
    <row r="80" spans="1:10">
      <c r="C80" s="125"/>
      <c r="D80" s="126"/>
      <c r="E80" s="126"/>
      <c r="F80" s="126"/>
      <c r="G80" s="126"/>
      <c r="H80" s="126"/>
      <c r="I80" s="126"/>
      <c r="J80" s="126"/>
    </row>
    <row r="82" spans="3:3">
      <c r="C82" s="45"/>
    </row>
    <row r="88" spans="3:3">
      <c r="C88" s="46"/>
    </row>
  </sheetData>
  <mergeCells count="2">
    <mergeCell ref="A1:G1"/>
    <mergeCell ref="C80:J80"/>
  </mergeCells>
  <phoneticPr fontId="10" type="noConversion"/>
  <printOptions gridLines="1"/>
  <pageMargins left="0.3" right="0.3" top="0.3" bottom="0.3" header="0.5" footer="0.5"/>
  <pageSetup scale="65" orientation="portrait" horizontalDpi="300" verticalDpi="300" r:id="rId1"/>
  <headerFooter alignWithMargins="0">
    <oddFooter xml:space="preserve">&amp;R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topLeftCell="A8" workbookViewId="0">
      <selection activeCell="G16" sqref="G16"/>
    </sheetView>
  </sheetViews>
  <sheetFormatPr defaultRowHeight="12.5"/>
  <cols>
    <col min="1" max="1" width="4.36328125" style="62" customWidth="1"/>
    <col min="2" max="2" width="29.453125" style="62" customWidth="1"/>
    <col min="3" max="7" width="14.36328125" style="62" customWidth="1"/>
    <col min="8" max="8" width="8.90625" style="62"/>
  </cols>
  <sheetData>
    <row r="1" spans="1:7" ht="13">
      <c r="A1" s="61" t="s">
        <v>249</v>
      </c>
      <c r="D1">
        <f>'ZW Sales Commissions'!A1</f>
        <v>0</v>
      </c>
    </row>
    <row r="2" spans="1:7" ht="13">
      <c r="A2" s="65" t="s">
        <v>179</v>
      </c>
    </row>
    <row r="4" spans="1:7" ht="13">
      <c r="A4" s="61" t="s">
        <v>180</v>
      </c>
    </row>
    <row r="5" spans="1:7">
      <c r="A5" s="62" t="s">
        <v>181</v>
      </c>
    </row>
    <row r="6" spans="1:7" ht="13">
      <c r="C6" s="1">
        <v>2011</v>
      </c>
      <c r="D6" s="1">
        <f>C6+1</f>
        <v>2012</v>
      </c>
      <c r="E6" s="1">
        <f t="shared" ref="E6:G6" si="0">D6+1</f>
        <v>2013</v>
      </c>
      <c r="F6" s="1">
        <f t="shared" si="0"/>
        <v>2014</v>
      </c>
      <c r="G6" s="1">
        <f t="shared" si="0"/>
        <v>2015</v>
      </c>
    </row>
    <row r="7" spans="1:7" ht="13">
      <c r="A7" s="61"/>
      <c r="C7"/>
      <c r="D7"/>
      <c r="E7"/>
      <c r="F7"/>
      <c r="G7"/>
    </row>
    <row r="8" spans="1:7">
      <c r="B8" s="62" t="s">
        <v>182</v>
      </c>
      <c r="C8" s="72">
        <v>5432</v>
      </c>
      <c r="D8" s="72">
        <v>5792</v>
      </c>
      <c r="E8" s="72">
        <v>5510</v>
      </c>
      <c r="F8" s="72">
        <v>4940</v>
      </c>
      <c r="G8" s="72">
        <v>5616</v>
      </c>
    </row>
    <row r="9" spans="1:7">
      <c r="B9" s="62" t="s">
        <v>183</v>
      </c>
      <c r="C9" s="73">
        <v>2998</v>
      </c>
      <c r="D9" s="73">
        <v>3016</v>
      </c>
      <c r="E9" s="73">
        <v>3348</v>
      </c>
      <c r="F9" s="73">
        <v>2300</v>
      </c>
      <c r="G9" s="73">
        <v>2219</v>
      </c>
    </row>
    <row r="10" spans="1:7">
      <c r="B10" s="74" t="s">
        <v>184</v>
      </c>
      <c r="C10" s="75">
        <f>C8-C9</f>
        <v>2434</v>
      </c>
      <c r="D10" s="75">
        <f t="shared" ref="D10:G10" si="1">D8-D9</f>
        <v>2776</v>
      </c>
      <c r="E10" s="75">
        <f t="shared" si="1"/>
        <v>2162</v>
      </c>
      <c r="F10" s="75">
        <f t="shared" si="1"/>
        <v>2640</v>
      </c>
      <c r="G10" s="75">
        <f t="shared" si="1"/>
        <v>3397</v>
      </c>
    </row>
    <row r="11" spans="1:7" ht="13">
      <c r="A11" s="65"/>
      <c r="C11" s="72"/>
      <c r="D11" s="72"/>
      <c r="E11" s="72"/>
      <c r="F11" s="72"/>
      <c r="G11" s="72"/>
    </row>
    <row r="12" spans="1:7">
      <c r="B12" s="62" t="s">
        <v>185</v>
      </c>
      <c r="C12" s="72">
        <v>1363</v>
      </c>
      <c r="D12" s="72">
        <v>1712</v>
      </c>
      <c r="E12" s="72">
        <v>1485</v>
      </c>
      <c r="F12" s="72">
        <v>1358</v>
      </c>
      <c r="G12" s="72">
        <v>1450</v>
      </c>
    </row>
    <row r="13" spans="1:7" ht="13" thickBot="1">
      <c r="B13" s="74" t="s">
        <v>186</v>
      </c>
      <c r="C13" s="76">
        <f>C10-C12</f>
        <v>1071</v>
      </c>
      <c r="D13" s="76">
        <f t="shared" ref="D13:G13" si="2">D10-D12</f>
        <v>1064</v>
      </c>
      <c r="E13" s="76">
        <f t="shared" si="2"/>
        <v>677</v>
      </c>
      <c r="F13" s="76">
        <f t="shared" si="2"/>
        <v>1282</v>
      </c>
      <c r="G13" s="76">
        <f t="shared" si="2"/>
        <v>1947</v>
      </c>
    </row>
    <row r="14" spans="1:7" ht="13.5" thickTop="1">
      <c r="B14" s="61"/>
    </row>
    <row r="15" spans="1:7" ht="13" thickBot="1"/>
    <row r="16" spans="1:7" ht="13" thickBot="1">
      <c r="F16" s="74" t="s">
        <v>187</v>
      </c>
      <c r="G16" s="99" t="str">
        <f>IF(AND(G8&gt;C8,G13&gt;C13),"Both","Not Both")</f>
        <v>Both</v>
      </c>
    </row>
    <row r="17" spans="6:7" ht="13" thickBot="1">
      <c r="F17" s="74"/>
    </row>
    <row r="18" spans="6:7" ht="13" thickBot="1">
      <c r="F18" s="74" t="s">
        <v>188</v>
      </c>
      <c r="G18" s="77" t="str">
        <f>IF(AND(G10&gt;C10,G13&gt;C13),"Both","Not Both")</f>
        <v>Both</v>
      </c>
    </row>
    <row r="19" spans="6:7" ht="13" thickBot="1">
      <c r="F19" s="74"/>
    </row>
    <row r="20" spans="6:7" ht="13" thickBot="1">
      <c r="F20" s="74" t="s">
        <v>189</v>
      </c>
      <c r="G20" s="78" t="str">
        <f>IF(OR(D8&gt;E8,D10&gt;E10),"Decrease","No Decrease")</f>
        <v>Decrease</v>
      </c>
    </row>
    <row r="21" spans="6:7" ht="13" thickBot="1">
      <c r="F21" s="74"/>
    </row>
    <row r="22" spans="6:7" ht="13" thickBot="1">
      <c r="F22" s="74" t="s">
        <v>190</v>
      </c>
      <c r="G22" s="79" t="str">
        <f>IF(OR(F8&gt;G8,F10&gt;G10),"Decrease","No Decrease")</f>
        <v>No Decrease</v>
      </c>
    </row>
  </sheetData>
  <sheetProtection algorithmName="SHA-512" hashValue="6CdEXAT5kolclT6a4BfDKU51imKh+IYDBVDhm0JqEOLHJoQ60oEffdrTfJCIMom45EiNS/1yiWOl4jI8DUbChQ==" saltValue="ESJHAccJc8eDVpvZ7DbHPQ=="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tabSelected="1" workbookViewId="0">
      <selection activeCell="E15" sqref="E15"/>
    </sheetView>
  </sheetViews>
  <sheetFormatPr defaultRowHeight="12.5"/>
  <cols>
    <col min="1" max="1" width="12.54296875" style="62" customWidth="1"/>
    <col min="2" max="2" width="11.6328125" style="80" bestFit="1" customWidth="1"/>
    <col min="3" max="3" width="12" style="80" bestFit="1" customWidth="1"/>
    <col min="4" max="4" width="16.6328125" style="80" customWidth="1"/>
    <col min="5" max="5" width="13.36328125" style="82" customWidth="1"/>
    <col min="6" max="6" width="5.6328125" style="62" customWidth="1"/>
    <col min="7" max="8" width="9.36328125" style="62" bestFit="1" customWidth="1"/>
    <col min="9" max="10" width="9.90625" style="62" bestFit="1" customWidth="1"/>
    <col min="11" max="12" width="9.36328125" style="62" bestFit="1" customWidth="1"/>
    <col min="13" max="14" width="9.90625" style="62" bestFit="1" customWidth="1"/>
    <col min="15" max="16" width="9.36328125" style="62" bestFit="1" customWidth="1"/>
    <col min="17" max="17" width="8.90625" style="62"/>
  </cols>
  <sheetData>
    <row r="1" spans="1:17" ht="13">
      <c r="A1" s="61" t="str">
        <f>'Financial Highlights'!A1</f>
        <v>ZW Zach Weldon Products, Inc.</v>
      </c>
      <c r="E1" s="81">
        <f>'ZW Sales Commissions'!A1</f>
        <v>0</v>
      </c>
    </row>
    <row r="2" spans="1:17" ht="13">
      <c r="A2" s="65" t="s">
        <v>191</v>
      </c>
    </row>
    <row r="4" spans="1:17" ht="13">
      <c r="A4" s="10" t="s">
        <v>192</v>
      </c>
      <c r="B4" s="10" t="s">
        <v>193</v>
      </c>
      <c r="C4" s="10" t="s">
        <v>194</v>
      </c>
      <c r="D4" s="10" t="s">
        <v>195</v>
      </c>
      <c r="E4" s="83" t="s">
        <v>196</v>
      </c>
      <c r="F4" s="61"/>
      <c r="G4" s="61"/>
      <c r="H4" s="61"/>
      <c r="I4" s="61"/>
      <c r="J4" s="61"/>
      <c r="K4" s="61"/>
      <c r="L4" s="61"/>
      <c r="M4" s="61"/>
      <c r="N4" s="61"/>
      <c r="O4" s="61"/>
      <c r="P4" s="61"/>
      <c r="Q4" s="61"/>
    </row>
    <row r="5" spans="1:17" ht="13" thickBot="1">
      <c r="A5" s="84">
        <v>40451</v>
      </c>
      <c r="B5" s="85">
        <v>2101</v>
      </c>
      <c r="C5" s="85" t="s">
        <v>197</v>
      </c>
      <c r="D5" s="85" t="s">
        <v>198</v>
      </c>
      <c r="E5" s="81">
        <v>5010</v>
      </c>
    </row>
    <row r="6" spans="1:17" ht="13" thickBot="1">
      <c r="A6" s="84">
        <v>40453</v>
      </c>
      <c r="B6" s="85">
        <v>2102</v>
      </c>
      <c r="C6" s="85" t="s">
        <v>199</v>
      </c>
      <c r="D6" s="85" t="s">
        <v>198</v>
      </c>
      <c r="E6" s="81">
        <v>3400</v>
      </c>
      <c r="G6" s="110">
        <v>5010</v>
      </c>
      <c r="H6" s="111">
        <v>3400</v>
      </c>
      <c r="I6" s="111">
        <v>-1010</v>
      </c>
      <c r="J6" s="111">
        <v>-1950</v>
      </c>
      <c r="K6" s="111">
        <v>6160</v>
      </c>
      <c r="L6" s="111">
        <v>5190</v>
      </c>
      <c r="M6" s="111">
        <v>-4640</v>
      </c>
      <c r="N6" s="111">
        <v>-3430</v>
      </c>
      <c r="O6" s="111">
        <v>5120</v>
      </c>
      <c r="P6" s="112">
        <v>3580</v>
      </c>
    </row>
    <row r="7" spans="1:17">
      <c r="A7" s="84">
        <v>40457</v>
      </c>
      <c r="B7" s="85" t="s">
        <v>200</v>
      </c>
      <c r="C7" s="85" t="s">
        <v>201</v>
      </c>
      <c r="D7" s="85" t="s">
        <v>202</v>
      </c>
      <c r="E7" s="81">
        <v>-1010</v>
      </c>
    </row>
    <row r="8" spans="1:17">
      <c r="A8" s="84">
        <v>40464</v>
      </c>
      <c r="B8" s="85" t="s">
        <v>203</v>
      </c>
      <c r="C8" s="85" t="s">
        <v>204</v>
      </c>
      <c r="D8" s="85" t="s">
        <v>202</v>
      </c>
      <c r="E8" s="81">
        <v>-1950</v>
      </c>
    </row>
    <row r="9" spans="1:17">
      <c r="A9" s="84">
        <v>40467</v>
      </c>
      <c r="B9" s="85">
        <v>2105</v>
      </c>
      <c r="C9" s="85" t="s">
        <v>199</v>
      </c>
      <c r="D9" s="85" t="s">
        <v>198</v>
      </c>
      <c r="E9" s="81">
        <v>6160</v>
      </c>
    </row>
    <row r="10" spans="1:17">
      <c r="A10" s="84">
        <v>40469</v>
      </c>
      <c r="B10" s="85">
        <v>2106</v>
      </c>
      <c r="C10" s="85" t="s">
        <v>197</v>
      </c>
      <c r="D10" s="85" t="s">
        <v>198</v>
      </c>
      <c r="E10" s="81">
        <v>5190</v>
      </c>
    </row>
    <row r="11" spans="1:17">
      <c r="A11" s="84">
        <v>40470</v>
      </c>
      <c r="B11" s="85" t="s">
        <v>205</v>
      </c>
      <c r="C11" s="85" t="s">
        <v>201</v>
      </c>
      <c r="D11" s="85" t="s">
        <v>202</v>
      </c>
      <c r="E11" s="81">
        <v>-4640</v>
      </c>
    </row>
    <row r="12" spans="1:17">
      <c r="A12" s="84">
        <v>40472</v>
      </c>
      <c r="B12" s="85" t="s">
        <v>206</v>
      </c>
      <c r="C12" s="85" t="s">
        <v>199</v>
      </c>
      <c r="D12" s="85" t="s">
        <v>202</v>
      </c>
      <c r="E12" s="81">
        <v>-3430</v>
      </c>
    </row>
    <row r="13" spans="1:17">
      <c r="A13" s="84">
        <v>40473</v>
      </c>
      <c r="B13" s="85">
        <v>2109</v>
      </c>
      <c r="C13" s="85" t="s">
        <v>207</v>
      </c>
      <c r="D13" s="85" t="s">
        <v>198</v>
      </c>
      <c r="E13" s="81">
        <v>5120</v>
      </c>
    </row>
    <row r="14" spans="1:17" ht="13" thickBot="1">
      <c r="A14" s="86">
        <v>40479</v>
      </c>
      <c r="B14" s="87">
        <v>2110</v>
      </c>
      <c r="C14" s="87" t="s">
        <v>199</v>
      </c>
      <c r="D14" s="87" t="s">
        <v>198</v>
      </c>
      <c r="E14" s="88">
        <v>3580</v>
      </c>
    </row>
    <row r="15" spans="1:17" ht="13" thickBot="1">
      <c r="C15" s="74"/>
      <c r="D15" s="74" t="s">
        <v>208</v>
      </c>
      <c r="E15" s="89">
        <f>SUM(E5:E14)</f>
        <v>17430</v>
      </c>
      <c r="F15" s="90"/>
    </row>
    <row r="16" spans="1:17" ht="13" thickBot="1">
      <c r="C16" s="74"/>
      <c r="D16" s="74"/>
      <c r="F16" s="90"/>
    </row>
    <row r="17" spans="3:6" ht="13" thickBot="1">
      <c r="C17" s="74"/>
      <c r="D17" s="74" t="s">
        <v>209</v>
      </c>
      <c r="E17" s="91">
        <f>SUMIF(D5:D14,"SA",E5:E14)</f>
        <v>28460</v>
      </c>
      <c r="F17" s="90"/>
    </row>
    <row r="18" spans="3:6" ht="13" thickBot="1"/>
    <row r="19" spans="3:6" ht="13" thickBot="1">
      <c r="D19" s="74" t="s">
        <v>210</v>
      </c>
      <c r="E19" s="92">
        <f>COUNT(E5:E14)</f>
        <v>10</v>
      </c>
    </row>
    <row r="20" spans="3:6" ht="13" thickBot="1">
      <c r="D20" s="74"/>
    </row>
    <row r="21" spans="3:6" ht="13" thickBot="1">
      <c r="D21" s="74" t="s">
        <v>211</v>
      </c>
      <c r="E21" s="93">
        <f>COUNTIF(D5:D14,"CM")</f>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G17" sqref="G17"/>
    </sheetView>
  </sheetViews>
  <sheetFormatPr defaultRowHeight="12.5"/>
  <cols>
    <col min="1" max="1" width="24.453125" style="62" customWidth="1"/>
    <col min="2" max="2" width="7.90625" style="62" customWidth="1"/>
    <col min="3" max="3" width="24.6328125" style="62" bestFit="1" customWidth="1"/>
    <col min="4" max="4" width="8.08984375" style="62" customWidth="1"/>
    <col min="5" max="5" width="22.54296875" style="62" bestFit="1" customWidth="1"/>
    <col min="6" max="6" width="10" style="62" customWidth="1"/>
    <col min="7" max="7" width="21.08984375" style="62" customWidth="1"/>
    <col min="8" max="8" width="14.36328125" style="62" customWidth="1"/>
    <col min="9" max="9" width="26.6328125" style="62" bestFit="1" customWidth="1"/>
    <col min="10" max="10" width="8.90625" style="62"/>
  </cols>
  <sheetData>
    <row r="1" spans="1:10" ht="13">
      <c r="A1" s="61" t="str">
        <f>'Financial Highlights'!A1</f>
        <v>ZW Zach Weldon Products, Inc.</v>
      </c>
      <c r="B1" s="61"/>
      <c r="E1">
        <f>'ZW Sales Commissions'!A1</f>
        <v>0</v>
      </c>
    </row>
    <row r="2" spans="1:10" ht="13">
      <c r="A2" s="65" t="s">
        <v>212</v>
      </c>
      <c r="B2" s="65"/>
    </row>
    <row r="4" spans="1:10" ht="26.5" thickBot="1">
      <c r="A4" s="94" t="s">
        <v>213</v>
      </c>
      <c r="B4" s="94" t="s">
        <v>214</v>
      </c>
      <c r="C4" s="94" t="s">
        <v>215</v>
      </c>
      <c r="D4" s="94" t="s">
        <v>216</v>
      </c>
      <c r="E4" s="94" t="s">
        <v>217</v>
      </c>
      <c r="F4" s="94" t="s">
        <v>218</v>
      </c>
      <c r="G4" s="94" t="s">
        <v>219</v>
      </c>
      <c r="H4" s="94" t="s">
        <v>220</v>
      </c>
      <c r="I4" s="94" t="s">
        <v>221</v>
      </c>
      <c r="J4" s="94"/>
    </row>
    <row r="5" spans="1:10" ht="13" thickBot="1">
      <c r="A5" t="s">
        <v>227</v>
      </c>
      <c r="B5" s="95" t="str">
        <f>LEFT(A5,3)</f>
        <v>232</v>
      </c>
      <c r="C5" t="s">
        <v>235</v>
      </c>
      <c r="D5" s="96" t="str">
        <f>MID(A5,5,4)</f>
        <v>2235</v>
      </c>
      <c r="E5" t="s">
        <v>239</v>
      </c>
      <c r="F5" s="97" t="str">
        <f>MID(A5,10,3)</f>
        <v>404</v>
      </c>
      <c r="G5" t="s">
        <v>240</v>
      </c>
      <c r="H5" s="98" t="str">
        <f>RIGHT(A5,6)</f>
        <v>110000</v>
      </c>
      <c r="I5" t="s">
        <v>242</v>
      </c>
    </row>
    <row r="6" spans="1:10" ht="13" thickBot="1">
      <c r="A6" t="s">
        <v>231</v>
      </c>
      <c r="B6" s="95" t="str">
        <f t="shared" ref="B6:B12" si="0">LEFT(A6,3)</f>
        <v>232</v>
      </c>
      <c r="C6" t="s">
        <v>235</v>
      </c>
      <c r="D6" s="96" t="str">
        <f t="shared" ref="D6:D12" si="1">MID(A6,5,4)</f>
        <v>2235</v>
      </c>
      <c r="E6" t="s">
        <v>239</v>
      </c>
      <c r="F6" s="97" t="str">
        <f t="shared" ref="F6:F11" si="2">MID(A6,10,3)</f>
        <v>404</v>
      </c>
      <c r="G6" t="s">
        <v>240</v>
      </c>
      <c r="H6" s="98" t="str">
        <f t="shared" ref="H6:H12" si="3">RIGHT(A6,6)</f>
        <v>120350</v>
      </c>
      <c r="I6" t="s">
        <v>223</v>
      </c>
    </row>
    <row r="7" spans="1:10" ht="13" thickBot="1">
      <c r="A7" t="s">
        <v>228</v>
      </c>
      <c r="B7" s="95" t="str">
        <f t="shared" si="0"/>
        <v>232</v>
      </c>
      <c r="C7" t="s">
        <v>235</v>
      </c>
      <c r="D7" s="96" t="str">
        <f t="shared" si="1"/>
        <v>3310</v>
      </c>
      <c r="E7" t="s">
        <v>237</v>
      </c>
      <c r="F7" s="97" t="str">
        <f t="shared" si="2"/>
        <v>404</v>
      </c>
      <c r="G7" t="s">
        <v>240</v>
      </c>
      <c r="H7" s="98" t="str">
        <f t="shared" si="3"/>
        <v>110000</v>
      </c>
      <c r="I7" t="s">
        <v>242</v>
      </c>
    </row>
    <row r="8" spans="1:10" ht="13" thickBot="1">
      <c r="A8" t="s">
        <v>232</v>
      </c>
      <c r="B8" s="95" t="str">
        <f t="shared" si="0"/>
        <v>232</v>
      </c>
      <c r="C8" t="s">
        <v>235</v>
      </c>
      <c r="D8" s="96" t="str">
        <f t="shared" si="1"/>
        <v>3310</v>
      </c>
      <c r="E8" t="s">
        <v>237</v>
      </c>
      <c r="F8" s="97" t="str">
        <f t="shared" si="2"/>
        <v>404</v>
      </c>
      <c r="G8" t="s">
        <v>240</v>
      </c>
      <c r="H8" s="98" t="str">
        <f t="shared" si="3"/>
        <v>120350</v>
      </c>
      <c r="I8" t="s">
        <v>223</v>
      </c>
    </row>
    <row r="9" spans="1:10" ht="13" thickBot="1">
      <c r="A9" t="s">
        <v>229</v>
      </c>
      <c r="B9" s="95" t="str">
        <f t="shared" si="0"/>
        <v>232</v>
      </c>
      <c r="C9" t="s">
        <v>235</v>
      </c>
      <c r="D9" s="96" t="str">
        <f t="shared" si="1"/>
        <v>3310</v>
      </c>
      <c r="E9" t="s">
        <v>237</v>
      </c>
      <c r="F9" s="97" t="str">
        <f t="shared" si="2"/>
        <v>662</v>
      </c>
      <c r="G9" t="s">
        <v>241</v>
      </c>
      <c r="H9" s="98" t="str">
        <f t="shared" si="3"/>
        <v>110000</v>
      </c>
      <c r="I9" t="s">
        <v>242</v>
      </c>
    </row>
    <row r="10" spans="1:10" ht="13" thickBot="1">
      <c r="A10" t="s">
        <v>233</v>
      </c>
      <c r="B10" s="95" t="str">
        <f t="shared" si="0"/>
        <v>232</v>
      </c>
      <c r="C10" t="s">
        <v>235</v>
      </c>
      <c r="D10" s="96" t="str">
        <f t="shared" si="1"/>
        <v>3310</v>
      </c>
      <c r="E10" t="s">
        <v>237</v>
      </c>
      <c r="F10" s="97" t="str">
        <f t="shared" si="2"/>
        <v>662</v>
      </c>
      <c r="G10" t="s">
        <v>241</v>
      </c>
      <c r="H10" s="98" t="str">
        <f t="shared" si="3"/>
        <v>120350</v>
      </c>
      <c r="I10" t="s">
        <v>223</v>
      </c>
    </row>
    <row r="11" spans="1:10" ht="13" thickBot="1">
      <c r="A11" t="s">
        <v>230</v>
      </c>
      <c r="B11" s="95" t="str">
        <f t="shared" si="0"/>
        <v>565</v>
      </c>
      <c r="C11" t="s">
        <v>236</v>
      </c>
      <c r="D11" s="96" t="str">
        <f t="shared" si="1"/>
        <v>5895</v>
      </c>
      <c r="E11" t="s">
        <v>238</v>
      </c>
      <c r="F11" s="97" t="str">
        <f t="shared" si="2"/>
        <v>662</v>
      </c>
      <c r="G11" t="s">
        <v>241</v>
      </c>
      <c r="H11" s="98" t="str">
        <f t="shared" si="3"/>
        <v>110000</v>
      </c>
      <c r="I11" t="s">
        <v>242</v>
      </c>
    </row>
    <row r="12" spans="1:10">
      <c r="A12" t="s">
        <v>234</v>
      </c>
      <c r="B12" s="95" t="str">
        <f t="shared" si="0"/>
        <v>565</v>
      </c>
      <c r="C12" t="s">
        <v>236</v>
      </c>
      <c r="D12" s="96" t="str">
        <f t="shared" si="1"/>
        <v>5895</v>
      </c>
      <c r="E12" t="s">
        <v>238</v>
      </c>
      <c r="F12" s="97" t="str">
        <f>MID(A12,10,3)</f>
        <v>662</v>
      </c>
      <c r="G12" t="s">
        <v>241</v>
      </c>
      <c r="H12" s="98" t="str">
        <f t="shared" si="3"/>
        <v>120350</v>
      </c>
      <c r="I12" t="s">
        <v>223</v>
      </c>
    </row>
  </sheetData>
  <sheetProtection algorithmName="SHA-512" hashValue="kW2uLfjWeG1O6PFtja/IiMAVuz++usaXYzP99KhC58pMEY4ap/qHKwM3/JgC2qWZNi8Rc9sTOqSgZ8abihhfdw==" saltValue="jPjUqthH0Jwl8kpfPtY8Uw=="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ZW Sales Commissions</vt:lpstr>
      <vt:lpstr>ZW Ratio Analysis</vt:lpstr>
      <vt:lpstr>ZW Operating Expenses</vt:lpstr>
      <vt:lpstr>Y-E Worksheet</vt:lpstr>
      <vt:lpstr>Balance Sheet</vt:lpstr>
      <vt:lpstr>Income Statement</vt:lpstr>
      <vt:lpstr>Financial Highlights</vt:lpstr>
      <vt:lpstr>Invoices</vt:lpstr>
      <vt:lpstr>Text Processing</vt:lpstr>
      <vt:lpstr>AW_S</vt:lpstr>
      <vt:lpstr>CW_L</vt:lpstr>
      <vt:lpstr>CW_S</vt:lpstr>
      <vt:lpstr>FS_1</vt:lpstr>
      <vt:lpstr>FS_2</vt:lpstr>
      <vt:lpstr>PS_1</vt:lpstr>
      <vt:lpstr>PS_2</vt:lpstr>
      <vt:lpstr>PS_3</vt:lpstr>
      <vt:lpstr>PW_L</vt:lpstr>
      <vt:lpstr>WC_1</vt:lpstr>
      <vt:lpstr>WC_2</vt:lpstr>
      <vt:lpstr>ZW_Beg_Inventory</vt:lpstr>
      <vt:lpstr>ZW_Beg_Tot_Assets</vt:lpstr>
      <vt:lpstr>ZW_Beg_Tot_Equity</vt:lpstr>
      <vt:lpstr>ZW_Cost_of_Goods_Sold</vt:lpstr>
      <vt:lpstr>ZW_Current_Assets</vt:lpstr>
      <vt:lpstr>ZW_Current_Liab</vt:lpstr>
      <vt:lpstr>ZW_End_Invent</vt:lpstr>
      <vt:lpstr>ZW_End_Tot_Assets</vt:lpstr>
      <vt:lpstr>ZW_End_Tot_Equity</vt:lpstr>
      <vt:lpstr>ZW_End_Tot_Liab</vt:lpstr>
      <vt:lpstr>ZW_Fed_Inc_Tax_Exp</vt:lpstr>
      <vt:lpstr>ZW_Int_Exp</vt:lpstr>
      <vt:lpstr>ZW_Net_Inc</vt:lpstr>
      <vt:lpstr>ZW_Net_Sales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mwenger</dc:creator>
  <dc:description/>
  <cp:lastModifiedBy>Zach Weldon</cp:lastModifiedBy>
  <cp:lastPrinted>2012-02-13T16:58:12Z</cp:lastPrinted>
  <dcterms:created xsi:type="dcterms:W3CDTF">1997-03-05T17:37:43Z</dcterms:created>
  <dcterms:modified xsi:type="dcterms:W3CDTF">2024-01-14T03:54:02Z</dcterms:modified>
</cp:coreProperties>
</file>