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算法分析" sheetId="1" r:id="rId1"/>
    <sheet name="单元面积" sheetId="3" r:id="rId2"/>
    <sheet name="Sheet1" sheetId="8" r:id="rId3"/>
    <sheet name="Sheet3" sheetId="10" r:id="rId4"/>
    <sheet name="Sheet4" sheetId="11" r:id="rId5"/>
    <sheet name="架构比较" sheetId="2" r:id="rId6"/>
    <sheet name="架构面积" sheetId="7" r:id="rId7"/>
    <sheet name="映射分析" sheetId="5" r:id="rId8"/>
    <sheet name="资源数比较" sheetId="6" r:id="rId9"/>
    <sheet name="面积比较" sheetId="4" r:id="rId10"/>
    <sheet name="Sheet2" sheetId="9" r:id="rId11"/>
  </sheets>
  <calcPr calcId="152511"/>
</workbook>
</file>

<file path=xl/calcChain.xml><?xml version="1.0" encoding="utf-8"?>
<calcChain xmlns="http://schemas.openxmlformats.org/spreadsheetml/2006/main">
  <c r="AA316" i="3" l="1"/>
  <c r="AA317" i="3"/>
  <c r="AA318" i="3"/>
  <c r="AA319" i="3"/>
  <c r="AA320" i="3"/>
  <c r="AA321" i="3"/>
  <c r="AA322" i="3"/>
  <c r="AA315" i="3"/>
  <c r="Z316" i="3"/>
  <c r="Z317" i="3"/>
  <c r="Z318" i="3"/>
  <c r="Z319" i="3"/>
  <c r="Z320" i="3"/>
  <c r="Z321" i="3"/>
  <c r="Z322" i="3"/>
  <c r="Z323" i="3"/>
  <c r="Z324" i="3"/>
  <c r="Z315" i="3"/>
  <c r="T316" i="3"/>
  <c r="U316" i="3"/>
  <c r="V316" i="3"/>
  <c r="W316" i="3"/>
  <c r="X316" i="3"/>
  <c r="Y316" i="3"/>
  <c r="T317" i="3"/>
  <c r="U317" i="3"/>
  <c r="V317" i="3"/>
  <c r="W317" i="3"/>
  <c r="X317" i="3"/>
  <c r="Y317" i="3"/>
  <c r="T318" i="3"/>
  <c r="U318" i="3"/>
  <c r="V318" i="3"/>
  <c r="W318" i="3"/>
  <c r="X318" i="3"/>
  <c r="Y318" i="3"/>
  <c r="T319" i="3"/>
  <c r="U319" i="3"/>
  <c r="V319" i="3"/>
  <c r="W319" i="3"/>
  <c r="X319" i="3"/>
  <c r="Y319" i="3"/>
  <c r="T320" i="3"/>
  <c r="U320" i="3"/>
  <c r="V320" i="3"/>
  <c r="W320" i="3"/>
  <c r="X320" i="3"/>
  <c r="Y320" i="3"/>
  <c r="T321" i="3"/>
  <c r="U321" i="3"/>
  <c r="V321" i="3"/>
  <c r="W321" i="3"/>
  <c r="X321" i="3"/>
  <c r="Y321" i="3"/>
  <c r="T322" i="3"/>
  <c r="U322" i="3"/>
  <c r="V322" i="3"/>
  <c r="W322" i="3"/>
  <c r="X322" i="3"/>
  <c r="Y322" i="3"/>
  <c r="T323" i="3"/>
  <c r="U323" i="3"/>
  <c r="V323" i="3"/>
  <c r="W323" i="3"/>
  <c r="X323" i="3"/>
  <c r="Y323" i="3"/>
  <c r="T324" i="3"/>
  <c r="U324" i="3"/>
  <c r="V324" i="3"/>
  <c r="W324" i="3"/>
  <c r="X324" i="3"/>
  <c r="Y324" i="3"/>
  <c r="U315" i="3"/>
  <c r="V315" i="3"/>
  <c r="W315" i="3"/>
  <c r="X315" i="3"/>
  <c r="Y315" i="3"/>
  <c r="T315" i="3"/>
  <c r="T305" i="3"/>
  <c r="U305" i="3"/>
  <c r="V305" i="3"/>
  <c r="W305" i="3"/>
  <c r="X305" i="3"/>
  <c r="Y305" i="3"/>
  <c r="Z305" i="3"/>
  <c r="AA305" i="3"/>
  <c r="T306" i="3"/>
  <c r="U306" i="3"/>
  <c r="V306" i="3"/>
  <c r="W306" i="3"/>
  <c r="X306" i="3"/>
  <c r="Y306" i="3"/>
  <c r="Z306" i="3"/>
  <c r="AA306" i="3"/>
  <c r="T307" i="3"/>
  <c r="U307" i="3"/>
  <c r="V307" i="3"/>
  <c r="W307" i="3"/>
  <c r="X307" i="3"/>
  <c r="Y307" i="3"/>
  <c r="Z307" i="3"/>
  <c r="AA307" i="3"/>
  <c r="T308" i="3"/>
  <c r="U308" i="3"/>
  <c r="V308" i="3"/>
  <c r="W308" i="3"/>
  <c r="X308" i="3"/>
  <c r="Y308" i="3"/>
  <c r="Z308" i="3"/>
  <c r="AA308" i="3"/>
  <c r="T309" i="3"/>
  <c r="U309" i="3"/>
  <c r="V309" i="3"/>
  <c r="W309" i="3"/>
  <c r="X309" i="3"/>
  <c r="Y309" i="3"/>
  <c r="Z309" i="3"/>
  <c r="AA309" i="3"/>
  <c r="T310" i="3"/>
  <c r="U310" i="3"/>
  <c r="V310" i="3"/>
  <c r="W310" i="3"/>
  <c r="X310" i="3"/>
  <c r="Y310" i="3"/>
  <c r="Z310" i="3"/>
  <c r="AA310" i="3"/>
  <c r="T311" i="3"/>
  <c r="U311" i="3"/>
  <c r="V311" i="3"/>
  <c r="W311" i="3"/>
  <c r="X311" i="3"/>
  <c r="Y311" i="3"/>
  <c r="Z311" i="3"/>
  <c r="AA311" i="3"/>
  <c r="T312" i="3"/>
  <c r="U312" i="3"/>
  <c r="V312" i="3"/>
  <c r="W312" i="3"/>
  <c r="X312" i="3"/>
  <c r="Y312" i="3"/>
  <c r="Z312" i="3"/>
  <c r="AA312" i="3"/>
  <c r="T313" i="3"/>
  <c r="U313" i="3"/>
  <c r="V313" i="3"/>
  <c r="W313" i="3"/>
  <c r="X313" i="3"/>
  <c r="Y313" i="3"/>
  <c r="Z313" i="3"/>
  <c r="AA313" i="3"/>
  <c r="U304" i="3"/>
  <c r="V304" i="3"/>
  <c r="W304" i="3"/>
  <c r="X304" i="3"/>
  <c r="Y304" i="3"/>
  <c r="Z304" i="3"/>
  <c r="AA304" i="3"/>
  <c r="T304" i="3"/>
  <c r="AA294" i="3"/>
  <c r="AA295" i="3"/>
  <c r="AA296" i="3"/>
  <c r="AA297" i="3"/>
  <c r="AA298" i="3"/>
  <c r="AA299" i="3"/>
  <c r="AA300" i="3"/>
  <c r="AA301" i="3"/>
  <c r="AA302" i="3"/>
  <c r="AA293" i="3"/>
  <c r="T294" i="3"/>
  <c r="U294" i="3"/>
  <c r="V294" i="3"/>
  <c r="W294" i="3"/>
  <c r="X294" i="3"/>
  <c r="Y294" i="3"/>
  <c r="Z294" i="3"/>
  <c r="T295" i="3"/>
  <c r="U295" i="3"/>
  <c r="V295" i="3"/>
  <c r="W295" i="3"/>
  <c r="X295" i="3"/>
  <c r="Y295" i="3"/>
  <c r="Z295" i="3"/>
  <c r="T296" i="3"/>
  <c r="U296" i="3"/>
  <c r="V296" i="3"/>
  <c r="W296" i="3"/>
  <c r="X296" i="3"/>
  <c r="Y296" i="3"/>
  <c r="Z296" i="3"/>
  <c r="T297" i="3"/>
  <c r="U297" i="3"/>
  <c r="V297" i="3"/>
  <c r="W297" i="3"/>
  <c r="X297" i="3"/>
  <c r="Y297" i="3"/>
  <c r="Z297" i="3"/>
  <c r="T298" i="3"/>
  <c r="U298" i="3"/>
  <c r="V298" i="3"/>
  <c r="W298" i="3"/>
  <c r="X298" i="3"/>
  <c r="Y298" i="3"/>
  <c r="Z298" i="3"/>
  <c r="T299" i="3"/>
  <c r="U299" i="3"/>
  <c r="V299" i="3"/>
  <c r="W299" i="3"/>
  <c r="X299" i="3"/>
  <c r="Y299" i="3"/>
  <c r="Z299" i="3"/>
  <c r="T300" i="3"/>
  <c r="U300" i="3"/>
  <c r="V300" i="3"/>
  <c r="W300" i="3"/>
  <c r="X300" i="3"/>
  <c r="Y300" i="3"/>
  <c r="Z300" i="3"/>
  <c r="T301" i="3"/>
  <c r="U301" i="3"/>
  <c r="V301" i="3"/>
  <c r="W301" i="3"/>
  <c r="X301" i="3"/>
  <c r="Y301" i="3"/>
  <c r="Z301" i="3"/>
  <c r="T302" i="3"/>
  <c r="U302" i="3"/>
  <c r="V302" i="3"/>
  <c r="W302" i="3"/>
  <c r="X302" i="3"/>
  <c r="Y302" i="3"/>
  <c r="Z302" i="3"/>
  <c r="U293" i="3"/>
  <c r="V293" i="3"/>
  <c r="W293" i="3"/>
  <c r="X293" i="3"/>
  <c r="Y293" i="3"/>
  <c r="Z293" i="3"/>
  <c r="T293" i="3"/>
  <c r="T283" i="3"/>
  <c r="U283" i="3"/>
  <c r="V283" i="3"/>
  <c r="W283" i="3"/>
  <c r="X283" i="3"/>
  <c r="Y283" i="3"/>
  <c r="Z283" i="3"/>
  <c r="AA283" i="3"/>
  <c r="T284" i="3"/>
  <c r="U284" i="3"/>
  <c r="V284" i="3"/>
  <c r="W284" i="3"/>
  <c r="X284" i="3"/>
  <c r="Y284" i="3"/>
  <c r="Z284" i="3"/>
  <c r="AA284" i="3"/>
  <c r="T285" i="3"/>
  <c r="U285" i="3"/>
  <c r="V285" i="3"/>
  <c r="W285" i="3"/>
  <c r="X285" i="3"/>
  <c r="Y285" i="3"/>
  <c r="Z285" i="3"/>
  <c r="AA285" i="3"/>
  <c r="T286" i="3"/>
  <c r="U286" i="3"/>
  <c r="V286" i="3"/>
  <c r="W286" i="3"/>
  <c r="X286" i="3"/>
  <c r="Y286" i="3"/>
  <c r="Z286" i="3"/>
  <c r="AA286" i="3"/>
  <c r="T287" i="3"/>
  <c r="U287" i="3"/>
  <c r="V287" i="3"/>
  <c r="W287" i="3"/>
  <c r="X287" i="3"/>
  <c r="Y287" i="3"/>
  <c r="Z287" i="3"/>
  <c r="AA287" i="3"/>
  <c r="T288" i="3"/>
  <c r="U288" i="3"/>
  <c r="V288" i="3"/>
  <c r="W288" i="3"/>
  <c r="X288" i="3"/>
  <c r="Y288" i="3"/>
  <c r="Z288" i="3"/>
  <c r="AA288" i="3"/>
  <c r="T289" i="3"/>
  <c r="U289" i="3"/>
  <c r="V289" i="3"/>
  <c r="W289" i="3"/>
  <c r="X289" i="3"/>
  <c r="Y289" i="3"/>
  <c r="Z289" i="3"/>
  <c r="AA289" i="3"/>
  <c r="T290" i="3"/>
  <c r="U290" i="3"/>
  <c r="V290" i="3"/>
  <c r="W290" i="3"/>
  <c r="X290" i="3"/>
  <c r="Y290" i="3"/>
  <c r="Z290" i="3"/>
  <c r="AA290" i="3"/>
  <c r="T291" i="3"/>
  <c r="U291" i="3"/>
  <c r="V291" i="3"/>
  <c r="W291" i="3"/>
  <c r="X291" i="3"/>
  <c r="Y291" i="3"/>
  <c r="Z291" i="3"/>
  <c r="AA291" i="3"/>
  <c r="U282" i="3"/>
  <c r="V282" i="3"/>
  <c r="W282" i="3"/>
  <c r="X282" i="3"/>
  <c r="Y282" i="3"/>
  <c r="Z282" i="3"/>
  <c r="AA282" i="3"/>
  <c r="T282" i="3"/>
  <c r="AF13" i="8"/>
  <c r="AF5" i="8"/>
  <c r="AF6" i="8"/>
  <c r="AF7" i="8"/>
  <c r="AF8" i="8"/>
  <c r="AF9" i="8"/>
  <c r="AF10" i="8"/>
  <c r="AF11" i="8"/>
  <c r="AF12" i="8"/>
  <c r="AF4" i="8"/>
  <c r="AE4" i="8"/>
  <c r="AM96" i="3"/>
  <c r="AM97" i="3"/>
  <c r="AM98" i="3"/>
  <c r="AM99" i="3"/>
  <c r="AM100" i="3"/>
  <c r="AM101" i="3"/>
  <c r="AM102" i="3"/>
  <c r="AM103" i="3"/>
  <c r="AM104" i="3"/>
  <c r="AL96" i="3"/>
  <c r="AL97" i="3"/>
  <c r="AL98" i="3"/>
  <c r="AL99" i="3"/>
  <c r="AL100" i="3"/>
  <c r="AL101" i="3"/>
  <c r="AL102" i="3"/>
  <c r="AL103" i="3"/>
  <c r="AL104" i="3"/>
  <c r="AK96" i="3"/>
  <c r="AK97" i="3"/>
  <c r="AK98" i="3"/>
  <c r="AK99" i="3"/>
  <c r="AK100" i="3"/>
  <c r="AK101" i="3"/>
  <c r="AK102" i="3"/>
  <c r="AK103" i="3"/>
  <c r="AK104" i="3"/>
  <c r="AJ96" i="3"/>
  <c r="AJ97" i="3"/>
  <c r="AJ98" i="3"/>
  <c r="AJ99" i="3"/>
  <c r="AJ100" i="3"/>
  <c r="AJ101" i="3"/>
  <c r="AJ102" i="3"/>
  <c r="AJ103" i="3"/>
  <c r="AJ104" i="3"/>
  <c r="AI96" i="3"/>
  <c r="AI97" i="3"/>
  <c r="AI98" i="3"/>
  <c r="AI99" i="3"/>
  <c r="AI100" i="3"/>
  <c r="AI101" i="3"/>
  <c r="AI102" i="3"/>
  <c r="AI103" i="3"/>
  <c r="AI104" i="3"/>
  <c r="AH96" i="3"/>
  <c r="AH97" i="3"/>
  <c r="AH98" i="3"/>
  <c r="AH99" i="3"/>
  <c r="AH100" i="3"/>
  <c r="AH101" i="3"/>
  <c r="AH102" i="3"/>
  <c r="AH103" i="3"/>
  <c r="AH104" i="3"/>
  <c r="AG96" i="3"/>
  <c r="AG97" i="3"/>
  <c r="AG98" i="3"/>
  <c r="AG99" i="3"/>
  <c r="AG100" i="3"/>
  <c r="AG101" i="3"/>
  <c r="AG102" i="3"/>
  <c r="AG103" i="3"/>
  <c r="AG104" i="3"/>
  <c r="AF96" i="3"/>
  <c r="AF97" i="3"/>
  <c r="AF98" i="3"/>
  <c r="AF99" i="3"/>
  <c r="AF100" i="3"/>
  <c r="AF101" i="3"/>
  <c r="AF102" i="3"/>
  <c r="AF103" i="3"/>
  <c r="AF104" i="3"/>
  <c r="AE96" i="3"/>
  <c r="AE97" i="3"/>
  <c r="AE98" i="3"/>
  <c r="AE99" i="3"/>
  <c r="AE100" i="3"/>
  <c r="AE101" i="3"/>
  <c r="AE102" i="3"/>
  <c r="AE103" i="3"/>
  <c r="AE104" i="3"/>
  <c r="AD96" i="3"/>
  <c r="AD97" i="3"/>
  <c r="AD98" i="3"/>
  <c r="AD99" i="3"/>
  <c r="AD100" i="3"/>
  <c r="AD101" i="3"/>
  <c r="AD102" i="3"/>
  <c r="AD103" i="3"/>
  <c r="AD104" i="3"/>
  <c r="AC96" i="3"/>
  <c r="AC97" i="3"/>
  <c r="AC98" i="3"/>
  <c r="AC99" i="3"/>
  <c r="AC100" i="3"/>
  <c r="AC101" i="3"/>
  <c r="AC102" i="3"/>
  <c r="AC103" i="3"/>
  <c r="AC104" i="3"/>
  <c r="AB104" i="3"/>
  <c r="AB96" i="3"/>
  <c r="AB97" i="3"/>
  <c r="AB98" i="3"/>
  <c r="AB99" i="3"/>
  <c r="AB100" i="3"/>
  <c r="AB101" i="3"/>
  <c r="AB102" i="3"/>
  <c r="AB103" i="3"/>
  <c r="AA96" i="3"/>
  <c r="AA97" i="3"/>
  <c r="AA98" i="3"/>
  <c r="AA99" i="3"/>
  <c r="AA100" i="3"/>
  <c r="AA101" i="3"/>
  <c r="AA102" i="3"/>
  <c r="AA103" i="3"/>
  <c r="AA104" i="3"/>
  <c r="Z96" i="3"/>
  <c r="Z97" i="3"/>
  <c r="Z98" i="3"/>
  <c r="Z99" i="3"/>
  <c r="Z100" i="3"/>
  <c r="Z101" i="3"/>
  <c r="Z102" i="3"/>
  <c r="Z103" i="3"/>
  <c r="Z104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6" i="3"/>
  <c r="Y97" i="3"/>
  <c r="Y98" i="3"/>
  <c r="Y99" i="3"/>
  <c r="Y100" i="3"/>
  <c r="Y101" i="3"/>
  <c r="Y102" i="3"/>
  <c r="Y103" i="3"/>
  <c r="Y104" i="3"/>
  <c r="Y95" i="3"/>
  <c r="D4" i="10"/>
  <c r="J4" i="10" s="1"/>
  <c r="J5" i="10" s="1"/>
  <c r="N4" i="10" s="1"/>
  <c r="E4" i="10"/>
  <c r="F4" i="10"/>
  <c r="F5" i="10" s="1"/>
  <c r="G4" i="10"/>
  <c r="L4" i="10" s="1"/>
  <c r="H4" i="10"/>
  <c r="I4" i="10"/>
  <c r="K4" i="10"/>
  <c r="D5" i="10"/>
  <c r="E5" i="10"/>
  <c r="H5" i="10"/>
  <c r="D6" i="10"/>
  <c r="D7" i="10" s="1"/>
  <c r="E6" i="10"/>
  <c r="J6" i="10" s="1"/>
  <c r="J7" i="10" s="1"/>
  <c r="N6" i="10" s="1"/>
  <c r="F6" i="10"/>
  <c r="G6" i="10"/>
  <c r="H6" i="10"/>
  <c r="H7" i="10" s="1"/>
  <c r="I6" i="10"/>
  <c r="I7" i="10" s="1"/>
  <c r="K6" i="10"/>
  <c r="F7" i="10"/>
  <c r="G7" i="10"/>
  <c r="D8" i="10"/>
  <c r="E8" i="10"/>
  <c r="L8" i="10" s="1"/>
  <c r="F8" i="10"/>
  <c r="F9" i="10" s="1"/>
  <c r="G8" i="10"/>
  <c r="H8" i="10"/>
  <c r="I8" i="10"/>
  <c r="I9" i="10" s="1"/>
  <c r="J8" i="10"/>
  <c r="J9" i="10" s="1"/>
  <c r="N8" i="10" s="1"/>
  <c r="K8" i="10"/>
  <c r="M8" i="10" s="1"/>
  <c r="N9" i="10" s="1"/>
  <c r="D9" i="10"/>
  <c r="G9" i="10"/>
  <c r="H9" i="10"/>
  <c r="D10" i="10"/>
  <c r="J10" i="10" s="1"/>
  <c r="J11" i="10" s="1"/>
  <c r="N10" i="10" s="1"/>
  <c r="E10" i="10"/>
  <c r="F10" i="10"/>
  <c r="F11" i="10" s="1"/>
  <c r="G10" i="10"/>
  <c r="L10" i="10" s="1"/>
  <c r="H10" i="10"/>
  <c r="I10" i="10"/>
  <c r="K10" i="10"/>
  <c r="M10" i="10" s="1"/>
  <c r="N11" i="10" s="1"/>
  <c r="R11" i="10" s="1"/>
  <c r="D11" i="10"/>
  <c r="E11" i="10"/>
  <c r="H11" i="10"/>
  <c r="D12" i="10"/>
  <c r="L12" i="10" s="1"/>
  <c r="E12" i="10"/>
  <c r="E13" i="10" s="1"/>
  <c r="F12" i="10"/>
  <c r="F13" i="10" s="1"/>
  <c r="G12" i="10"/>
  <c r="H12" i="10"/>
  <c r="I12" i="10"/>
  <c r="I13" i="10" s="1"/>
  <c r="K12" i="10"/>
  <c r="M12" i="10" s="1"/>
  <c r="N13" i="10" s="1"/>
  <c r="N12" i="10"/>
  <c r="D13" i="10"/>
  <c r="G13" i="10"/>
  <c r="H13" i="10"/>
  <c r="J13" i="10"/>
  <c r="I167" i="10"/>
  <c r="E167" i="10"/>
  <c r="K166" i="10"/>
  <c r="I166" i="10"/>
  <c r="H166" i="10"/>
  <c r="H167" i="10" s="1"/>
  <c r="G166" i="10"/>
  <c r="G167" i="10" s="1"/>
  <c r="F166" i="10"/>
  <c r="F167" i="10" s="1"/>
  <c r="E166" i="10"/>
  <c r="D166" i="10"/>
  <c r="G165" i="10"/>
  <c r="F165" i="10"/>
  <c r="E165" i="10"/>
  <c r="L164" i="10"/>
  <c r="M164" i="10" s="1"/>
  <c r="N165" i="10" s="1"/>
  <c r="K164" i="10"/>
  <c r="I164" i="10"/>
  <c r="H164" i="10"/>
  <c r="H165" i="10" s="1"/>
  <c r="G164" i="10"/>
  <c r="F164" i="10"/>
  <c r="E164" i="10"/>
  <c r="D164" i="10"/>
  <c r="F163" i="10"/>
  <c r="E163" i="10"/>
  <c r="D163" i="10"/>
  <c r="K162" i="10"/>
  <c r="I162" i="10"/>
  <c r="I163" i="10" s="1"/>
  <c r="H162" i="10"/>
  <c r="H163" i="10" s="1"/>
  <c r="G162" i="10"/>
  <c r="F162" i="10"/>
  <c r="E162" i="10"/>
  <c r="D162" i="10"/>
  <c r="I161" i="10"/>
  <c r="H161" i="10"/>
  <c r="E161" i="10"/>
  <c r="D161" i="10"/>
  <c r="K160" i="10"/>
  <c r="I160" i="10"/>
  <c r="H160" i="10"/>
  <c r="G160" i="10"/>
  <c r="G161" i="10" s="1"/>
  <c r="F160" i="10"/>
  <c r="F161" i="10" s="1"/>
  <c r="E160" i="10"/>
  <c r="D160" i="10"/>
  <c r="L160" i="10" s="1"/>
  <c r="G159" i="10"/>
  <c r="E159" i="10"/>
  <c r="K158" i="10"/>
  <c r="I158" i="10"/>
  <c r="H158" i="10"/>
  <c r="H159" i="10" s="1"/>
  <c r="G158" i="10"/>
  <c r="F158" i="10"/>
  <c r="F159" i="10" s="1"/>
  <c r="E158" i="10"/>
  <c r="D158" i="10"/>
  <c r="D159" i="10" s="1"/>
  <c r="J157" i="10"/>
  <c r="G156" i="10"/>
  <c r="F156" i="10"/>
  <c r="K155" i="10"/>
  <c r="I155" i="10"/>
  <c r="I156" i="10" s="1"/>
  <c r="H155" i="10"/>
  <c r="H156" i="10" s="1"/>
  <c r="G155" i="10"/>
  <c r="F155" i="10"/>
  <c r="E155" i="10"/>
  <c r="E156" i="10" s="1"/>
  <c r="D155" i="10"/>
  <c r="G154" i="10"/>
  <c r="E154" i="10"/>
  <c r="K153" i="10"/>
  <c r="I153" i="10"/>
  <c r="H153" i="10"/>
  <c r="H154" i="10" s="1"/>
  <c r="G153" i="10"/>
  <c r="F153" i="10"/>
  <c r="F154" i="10" s="1"/>
  <c r="E153" i="10"/>
  <c r="D153" i="10"/>
  <c r="H152" i="10"/>
  <c r="G152" i="10"/>
  <c r="F152" i="10"/>
  <c r="D152" i="10"/>
  <c r="K151" i="10"/>
  <c r="I151" i="10"/>
  <c r="I152" i="10" s="1"/>
  <c r="H151" i="10"/>
  <c r="G151" i="10"/>
  <c r="F151" i="10"/>
  <c r="E151" i="10"/>
  <c r="E152" i="10" s="1"/>
  <c r="D151" i="10"/>
  <c r="G150" i="10"/>
  <c r="F150" i="10"/>
  <c r="K149" i="10"/>
  <c r="I149" i="10"/>
  <c r="I150" i="10" s="1"/>
  <c r="H149" i="10"/>
  <c r="H150" i="10" s="1"/>
  <c r="G149" i="10"/>
  <c r="F149" i="10"/>
  <c r="E149" i="10"/>
  <c r="E150" i="10" s="1"/>
  <c r="D149" i="10"/>
  <c r="E148" i="10"/>
  <c r="K147" i="10"/>
  <c r="I147" i="10"/>
  <c r="H147" i="10"/>
  <c r="H148" i="10" s="1"/>
  <c r="G147" i="10"/>
  <c r="G148" i="10" s="1"/>
  <c r="F147" i="10"/>
  <c r="F148" i="10" s="1"/>
  <c r="E147" i="10"/>
  <c r="D147" i="10"/>
  <c r="J146" i="10"/>
  <c r="I145" i="10"/>
  <c r="H145" i="10"/>
  <c r="G145" i="10"/>
  <c r="E145" i="10"/>
  <c r="L144" i="10"/>
  <c r="K144" i="10"/>
  <c r="I144" i="10"/>
  <c r="H144" i="10"/>
  <c r="G144" i="10"/>
  <c r="F144" i="10"/>
  <c r="F145" i="10" s="1"/>
  <c r="E144" i="10"/>
  <c r="D144" i="10"/>
  <c r="G143" i="10"/>
  <c r="F143" i="10"/>
  <c r="K142" i="10"/>
  <c r="I142" i="10"/>
  <c r="H142" i="10"/>
  <c r="H143" i="10" s="1"/>
  <c r="G142" i="10"/>
  <c r="F142" i="10"/>
  <c r="E142" i="10"/>
  <c r="E143" i="10" s="1"/>
  <c r="D142" i="10"/>
  <c r="F141" i="10"/>
  <c r="K140" i="10"/>
  <c r="I140" i="10"/>
  <c r="I141" i="10" s="1"/>
  <c r="H140" i="10"/>
  <c r="H141" i="10" s="1"/>
  <c r="G140" i="10"/>
  <c r="G141" i="10" s="1"/>
  <c r="F140" i="10"/>
  <c r="E140" i="10"/>
  <c r="E141" i="10" s="1"/>
  <c r="D140" i="10"/>
  <c r="I139" i="10"/>
  <c r="E139" i="10"/>
  <c r="K138" i="10"/>
  <c r="I138" i="10"/>
  <c r="H138" i="10"/>
  <c r="H139" i="10" s="1"/>
  <c r="G138" i="10"/>
  <c r="G139" i="10" s="1"/>
  <c r="F138" i="10"/>
  <c r="F139" i="10" s="1"/>
  <c r="E138" i="10"/>
  <c r="D138" i="10"/>
  <c r="G137" i="10"/>
  <c r="F137" i="10"/>
  <c r="E137" i="10"/>
  <c r="L136" i="10"/>
  <c r="M136" i="10" s="1"/>
  <c r="N137" i="10" s="1"/>
  <c r="AD5" i="10" s="1"/>
  <c r="K136" i="10"/>
  <c r="I136" i="10"/>
  <c r="H136" i="10"/>
  <c r="H137" i="10" s="1"/>
  <c r="G136" i="10"/>
  <c r="F136" i="10"/>
  <c r="E136" i="10"/>
  <c r="D136" i="10"/>
  <c r="J135" i="10"/>
  <c r="G134" i="10"/>
  <c r="K133" i="10"/>
  <c r="I133" i="10"/>
  <c r="I134" i="10" s="1"/>
  <c r="H133" i="10"/>
  <c r="H134" i="10" s="1"/>
  <c r="G133" i="10"/>
  <c r="F133" i="10"/>
  <c r="F134" i="10" s="1"/>
  <c r="E133" i="10"/>
  <c r="E134" i="10" s="1"/>
  <c r="D133" i="10"/>
  <c r="D134" i="10" s="1"/>
  <c r="G132" i="10"/>
  <c r="E132" i="10"/>
  <c r="K131" i="10"/>
  <c r="I131" i="10"/>
  <c r="H131" i="10"/>
  <c r="H132" i="10" s="1"/>
  <c r="G131" i="10"/>
  <c r="F131" i="10"/>
  <c r="F132" i="10" s="1"/>
  <c r="E131" i="10"/>
  <c r="D131" i="10"/>
  <c r="H130" i="10"/>
  <c r="G130" i="10"/>
  <c r="F130" i="10"/>
  <c r="D130" i="10"/>
  <c r="K129" i="10"/>
  <c r="I129" i="10"/>
  <c r="I130" i="10" s="1"/>
  <c r="H129" i="10"/>
  <c r="G129" i="10"/>
  <c r="F129" i="10"/>
  <c r="E129" i="10"/>
  <c r="D129" i="10"/>
  <c r="G128" i="10"/>
  <c r="K127" i="10"/>
  <c r="I127" i="10"/>
  <c r="I128" i="10" s="1"/>
  <c r="H127" i="10"/>
  <c r="H128" i="10" s="1"/>
  <c r="G127" i="10"/>
  <c r="F127" i="10"/>
  <c r="F128" i="10" s="1"/>
  <c r="E127" i="10"/>
  <c r="E128" i="10" s="1"/>
  <c r="D127" i="10"/>
  <c r="D128" i="10" s="1"/>
  <c r="H126" i="10"/>
  <c r="G126" i="10"/>
  <c r="E126" i="10"/>
  <c r="L125" i="10"/>
  <c r="K125" i="10"/>
  <c r="I125" i="10"/>
  <c r="H125" i="10"/>
  <c r="G125" i="10"/>
  <c r="F125" i="10"/>
  <c r="F126" i="10" s="1"/>
  <c r="E125" i="10"/>
  <c r="D125" i="10"/>
  <c r="J124" i="10"/>
  <c r="I123" i="10"/>
  <c r="H123" i="10"/>
  <c r="G123" i="10"/>
  <c r="E123" i="10"/>
  <c r="D123" i="10"/>
  <c r="K122" i="10"/>
  <c r="I122" i="10"/>
  <c r="H122" i="10"/>
  <c r="G122" i="10"/>
  <c r="F122" i="10"/>
  <c r="F123" i="10" s="1"/>
  <c r="E122" i="10"/>
  <c r="D122" i="10"/>
  <c r="G121" i="10"/>
  <c r="K120" i="10"/>
  <c r="I120" i="10"/>
  <c r="H120" i="10"/>
  <c r="H121" i="10" s="1"/>
  <c r="G120" i="10"/>
  <c r="F120" i="10"/>
  <c r="F121" i="10" s="1"/>
  <c r="E120" i="10"/>
  <c r="D120" i="10"/>
  <c r="D121" i="10" s="1"/>
  <c r="F119" i="10"/>
  <c r="D119" i="10"/>
  <c r="K118" i="10"/>
  <c r="I118" i="10"/>
  <c r="I119" i="10" s="1"/>
  <c r="H118" i="10"/>
  <c r="H119" i="10" s="1"/>
  <c r="G118" i="10"/>
  <c r="G119" i="10" s="1"/>
  <c r="F118" i="10"/>
  <c r="E118" i="10"/>
  <c r="E119" i="10" s="1"/>
  <c r="D118" i="10"/>
  <c r="I117" i="10"/>
  <c r="H117" i="10"/>
  <c r="G117" i="10"/>
  <c r="E117" i="10"/>
  <c r="L116" i="10"/>
  <c r="K116" i="10"/>
  <c r="I116" i="10"/>
  <c r="H116" i="10"/>
  <c r="G116" i="10"/>
  <c r="F116" i="10"/>
  <c r="F117" i="10" s="1"/>
  <c r="E116" i="10"/>
  <c r="D116" i="10"/>
  <c r="G115" i="10"/>
  <c r="F115" i="10"/>
  <c r="K114" i="10"/>
  <c r="I114" i="10"/>
  <c r="H114" i="10"/>
  <c r="H115" i="10" s="1"/>
  <c r="G114" i="10"/>
  <c r="F114" i="10"/>
  <c r="E114" i="10"/>
  <c r="E115" i="10" s="1"/>
  <c r="D114" i="10"/>
  <c r="J113" i="10"/>
  <c r="I112" i="10"/>
  <c r="G112" i="10"/>
  <c r="E112" i="10"/>
  <c r="K111" i="10"/>
  <c r="I111" i="10"/>
  <c r="H111" i="10"/>
  <c r="H112" i="10" s="1"/>
  <c r="G111" i="10"/>
  <c r="F111" i="10"/>
  <c r="F112" i="10" s="1"/>
  <c r="E111" i="10"/>
  <c r="D111" i="10"/>
  <c r="D112" i="10" s="1"/>
  <c r="H110" i="10"/>
  <c r="G110" i="10"/>
  <c r="E110" i="10"/>
  <c r="D110" i="10"/>
  <c r="K109" i="10"/>
  <c r="I109" i="10"/>
  <c r="H109" i="10"/>
  <c r="G109" i="10"/>
  <c r="F109" i="10"/>
  <c r="F110" i="10" s="1"/>
  <c r="E109" i="10"/>
  <c r="D109" i="10"/>
  <c r="H108" i="10"/>
  <c r="G108" i="10"/>
  <c r="D108" i="10"/>
  <c r="K107" i="10"/>
  <c r="I107" i="10"/>
  <c r="I108" i="10" s="1"/>
  <c r="H107" i="10"/>
  <c r="G107" i="10"/>
  <c r="F107" i="10"/>
  <c r="F108" i="10" s="1"/>
  <c r="E107" i="10"/>
  <c r="E108" i="10" s="1"/>
  <c r="D107" i="10"/>
  <c r="I106" i="10"/>
  <c r="G106" i="10"/>
  <c r="E106" i="10"/>
  <c r="K105" i="10"/>
  <c r="I105" i="10"/>
  <c r="H105" i="10"/>
  <c r="H106" i="10" s="1"/>
  <c r="G105" i="10"/>
  <c r="F105" i="10"/>
  <c r="F106" i="10" s="1"/>
  <c r="E105" i="10"/>
  <c r="D105" i="10"/>
  <c r="D106" i="10" s="1"/>
  <c r="H104" i="10"/>
  <c r="E104" i="10"/>
  <c r="D104" i="10"/>
  <c r="K103" i="10"/>
  <c r="I103" i="10"/>
  <c r="H103" i="10"/>
  <c r="G103" i="10"/>
  <c r="G104" i="10" s="1"/>
  <c r="F103" i="10"/>
  <c r="F104" i="10" s="1"/>
  <c r="E103" i="10"/>
  <c r="D103" i="10"/>
  <c r="L103" i="10" s="1"/>
  <c r="J102" i="10"/>
  <c r="I101" i="10"/>
  <c r="E101" i="10"/>
  <c r="D101" i="10"/>
  <c r="K100" i="10"/>
  <c r="I100" i="10"/>
  <c r="H100" i="10"/>
  <c r="H101" i="10" s="1"/>
  <c r="G100" i="10"/>
  <c r="G101" i="10" s="1"/>
  <c r="F100" i="10"/>
  <c r="F101" i="10" s="1"/>
  <c r="E100" i="10"/>
  <c r="D100" i="10"/>
  <c r="E99" i="10"/>
  <c r="D99" i="10"/>
  <c r="K98" i="10"/>
  <c r="I98" i="10"/>
  <c r="H98" i="10"/>
  <c r="H99" i="10" s="1"/>
  <c r="G98" i="10"/>
  <c r="G99" i="10" s="1"/>
  <c r="F98" i="10"/>
  <c r="F99" i="10" s="1"/>
  <c r="E98" i="10"/>
  <c r="D98" i="10"/>
  <c r="H97" i="10"/>
  <c r="D97" i="10"/>
  <c r="K96" i="10"/>
  <c r="I96" i="10"/>
  <c r="I97" i="10" s="1"/>
  <c r="H96" i="10"/>
  <c r="G96" i="10"/>
  <c r="G97" i="10" s="1"/>
  <c r="F96" i="10"/>
  <c r="F97" i="10" s="1"/>
  <c r="E96" i="10"/>
  <c r="E97" i="10" s="1"/>
  <c r="D96" i="10"/>
  <c r="G95" i="10"/>
  <c r="M94" i="10"/>
  <c r="N95" i="10" s="1"/>
  <c r="Z7" i="10" s="1"/>
  <c r="K94" i="10"/>
  <c r="I94" i="10"/>
  <c r="I95" i="10" s="1"/>
  <c r="H94" i="10"/>
  <c r="H95" i="10" s="1"/>
  <c r="G94" i="10"/>
  <c r="F94" i="10"/>
  <c r="F95" i="10" s="1"/>
  <c r="E94" i="10"/>
  <c r="D94" i="10"/>
  <c r="L94" i="10" s="1"/>
  <c r="E93" i="10"/>
  <c r="K92" i="10"/>
  <c r="I92" i="10"/>
  <c r="H92" i="10"/>
  <c r="H93" i="10" s="1"/>
  <c r="G92" i="10"/>
  <c r="G93" i="10" s="1"/>
  <c r="F92" i="10"/>
  <c r="F93" i="10" s="1"/>
  <c r="E92" i="10"/>
  <c r="D92" i="10"/>
  <c r="J91" i="10"/>
  <c r="I90" i="10"/>
  <c r="H90" i="10"/>
  <c r="E90" i="10"/>
  <c r="D90" i="10"/>
  <c r="K89" i="10"/>
  <c r="I89" i="10"/>
  <c r="H89" i="10"/>
  <c r="G89" i="10"/>
  <c r="G90" i="10" s="1"/>
  <c r="F89" i="10"/>
  <c r="E89" i="10"/>
  <c r="D89" i="10"/>
  <c r="F88" i="10"/>
  <c r="E88" i="10"/>
  <c r="K87" i="10"/>
  <c r="I87" i="10"/>
  <c r="H87" i="10"/>
  <c r="H88" i="10" s="1"/>
  <c r="G87" i="10"/>
  <c r="G88" i="10" s="1"/>
  <c r="F87" i="10"/>
  <c r="E87" i="10"/>
  <c r="L87" i="10" s="1"/>
  <c r="M87" i="10" s="1"/>
  <c r="N88" i="10" s="1"/>
  <c r="Y11" i="10" s="1"/>
  <c r="D87" i="10"/>
  <c r="I86" i="10"/>
  <c r="H86" i="10"/>
  <c r="E86" i="10"/>
  <c r="K85" i="10"/>
  <c r="I85" i="10"/>
  <c r="H85" i="10"/>
  <c r="G85" i="10"/>
  <c r="G86" i="10" s="1"/>
  <c r="F85" i="10"/>
  <c r="F86" i="10" s="1"/>
  <c r="E85" i="10"/>
  <c r="D85" i="10"/>
  <c r="H84" i="10"/>
  <c r="G84" i="10"/>
  <c r="D84" i="10"/>
  <c r="K83" i="10"/>
  <c r="I83" i="10"/>
  <c r="I84" i="10" s="1"/>
  <c r="H83" i="10"/>
  <c r="G83" i="10"/>
  <c r="F83" i="10"/>
  <c r="F84" i="10" s="1"/>
  <c r="E83" i="10"/>
  <c r="E84" i="10" s="1"/>
  <c r="D83" i="10"/>
  <c r="L83" i="10" s="1"/>
  <c r="F82" i="10"/>
  <c r="K81" i="10"/>
  <c r="I81" i="10"/>
  <c r="H81" i="10"/>
  <c r="H82" i="10" s="1"/>
  <c r="G81" i="10"/>
  <c r="G82" i="10" s="1"/>
  <c r="F81" i="10"/>
  <c r="E81" i="10"/>
  <c r="L81" i="10" s="1"/>
  <c r="M81" i="10" s="1"/>
  <c r="N82" i="10" s="1"/>
  <c r="Y5" i="10" s="1"/>
  <c r="D81" i="10"/>
  <c r="J80" i="10"/>
  <c r="I79" i="10"/>
  <c r="F79" i="10"/>
  <c r="E79" i="10"/>
  <c r="K78" i="10"/>
  <c r="I78" i="10"/>
  <c r="H78" i="10"/>
  <c r="H79" i="10" s="1"/>
  <c r="G78" i="10"/>
  <c r="G79" i="10" s="1"/>
  <c r="F78" i="10"/>
  <c r="L78" i="10" s="1"/>
  <c r="E78" i="10"/>
  <c r="D78" i="10"/>
  <c r="D79" i="10" s="1"/>
  <c r="G77" i="10"/>
  <c r="E77" i="10"/>
  <c r="K76" i="10"/>
  <c r="I76" i="10"/>
  <c r="H76" i="10"/>
  <c r="H77" i="10" s="1"/>
  <c r="G76" i="10"/>
  <c r="F76" i="10"/>
  <c r="F77" i="10" s="1"/>
  <c r="E76" i="10"/>
  <c r="D76" i="10"/>
  <c r="D77" i="10" s="1"/>
  <c r="F75" i="10"/>
  <c r="D75" i="10"/>
  <c r="K74" i="10"/>
  <c r="I74" i="10"/>
  <c r="I75" i="10" s="1"/>
  <c r="H74" i="10"/>
  <c r="H75" i="10" s="1"/>
  <c r="G74" i="10"/>
  <c r="G75" i="10" s="1"/>
  <c r="F74" i="10"/>
  <c r="E74" i="10"/>
  <c r="D74" i="10"/>
  <c r="I73" i="10"/>
  <c r="H73" i="10"/>
  <c r="E73" i="10"/>
  <c r="D73" i="10"/>
  <c r="K72" i="10"/>
  <c r="I72" i="10"/>
  <c r="H72" i="10"/>
  <c r="G72" i="10"/>
  <c r="G73" i="10" s="1"/>
  <c r="F72" i="10"/>
  <c r="F73" i="10" s="1"/>
  <c r="E72" i="10"/>
  <c r="D72" i="10"/>
  <c r="L72" i="10" s="1"/>
  <c r="G71" i="10"/>
  <c r="K70" i="10"/>
  <c r="I70" i="10"/>
  <c r="H70" i="10"/>
  <c r="H71" i="10" s="1"/>
  <c r="G70" i="10"/>
  <c r="F70" i="10"/>
  <c r="F71" i="10" s="1"/>
  <c r="E70" i="10"/>
  <c r="D70" i="10"/>
  <c r="D71" i="10" s="1"/>
  <c r="J69" i="10"/>
  <c r="J79" i="10" s="1"/>
  <c r="N78" i="10" s="1"/>
  <c r="J68" i="10"/>
  <c r="N67" i="10" s="1"/>
  <c r="W12" i="10" s="1"/>
  <c r="F68" i="10"/>
  <c r="E68" i="10"/>
  <c r="K67" i="10"/>
  <c r="I67" i="10"/>
  <c r="I68" i="10" s="1"/>
  <c r="H67" i="10"/>
  <c r="H68" i="10" s="1"/>
  <c r="G67" i="10"/>
  <c r="G68" i="10" s="1"/>
  <c r="F67" i="10"/>
  <c r="E67" i="10"/>
  <c r="D67" i="10"/>
  <c r="D68" i="10" s="1"/>
  <c r="H66" i="10"/>
  <c r="D66" i="10"/>
  <c r="K65" i="10"/>
  <c r="I65" i="10"/>
  <c r="H65" i="10"/>
  <c r="G65" i="10"/>
  <c r="G66" i="10" s="1"/>
  <c r="F65" i="10"/>
  <c r="F66" i="10" s="1"/>
  <c r="E65" i="10"/>
  <c r="D65" i="10"/>
  <c r="I64" i="10"/>
  <c r="G64" i="10"/>
  <c r="E64" i="10"/>
  <c r="K63" i="10"/>
  <c r="I63" i="10"/>
  <c r="H63" i="10"/>
  <c r="H64" i="10" s="1"/>
  <c r="G63" i="10"/>
  <c r="F63" i="10"/>
  <c r="F64" i="10" s="1"/>
  <c r="E63" i="10"/>
  <c r="D63" i="10"/>
  <c r="D64" i="10" s="1"/>
  <c r="F62" i="10"/>
  <c r="D62" i="10"/>
  <c r="K61" i="10"/>
  <c r="I61" i="10"/>
  <c r="I62" i="10" s="1"/>
  <c r="H61" i="10"/>
  <c r="H62" i="10" s="1"/>
  <c r="G61" i="10"/>
  <c r="G62" i="10" s="1"/>
  <c r="F61" i="10"/>
  <c r="E61" i="10"/>
  <c r="D61" i="10"/>
  <c r="H60" i="10"/>
  <c r="G60" i="10"/>
  <c r="D60" i="10"/>
  <c r="M59" i="10"/>
  <c r="N60" i="10" s="1"/>
  <c r="W5" i="10" s="1"/>
  <c r="K59" i="10"/>
  <c r="I59" i="10"/>
  <c r="H59" i="10"/>
  <c r="G59" i="10"/>
  <c r="F59" i="10"/>
  <c r="F60" i="10" s="1"/>
  <c r="E59" i="10"/>
  <c r="E60" i="10" s="1"/>
  <c r="D59" i="10"/>
  <c r="L59" i="10" s="1"/>
  <c r="J58" i="10"/>
  <c r="G57" i="10"/>
  <c r="K56" i="10"/>
  <c r="I56" i="10"/>
  <c r="I57" i="10" s="1"/>
  <c r="H56" i="10"/>
  <c r="H57" i="10" s="1"/>
  <c r="G56" i="10"/>
  <c r="F56" i="10"/>
  <c r="F57" i="10" s="1"/>
  <c r="E56" i="10"/>
  <c r="E57" i="10" s="1"/>
  <c r="D56" i="10"/>
  <c r="E55" i="10"/>
  <c r="K54" i="10"/>
  <c r="I54" i="10"/>
  <c r="H54" i="10"/>
  <c r="H55" i="10" s="1"/>
  <c r="G54" i="10"/>
  <c r="G55" i="10" s="1"/>
  <c r="F54" i="10"/>
  <c r="F55" i="10" s="1"/>
  <c r="E54" i="10"/>
  <c r="D54" i="10"/>
  <c r="D55" i="10" s="1"/>
  <c r="H53" i="10"/>
  <c r="F53" i="10"/>
  <c r="D53" i="10"/>
  <c r="K52" i="10"/>
  <c r="I52" i="10"/>
  <c r="I53" i="10" s="1"/>
  <c r="H52" i="10"/>
  <c r="G52" i="10"/>
  <c r="G53" i="10" s="1"/>
  <c r="F52" i="10"/>
  <c r="E52" i="10"/>
  <c r="E53" i="10" s="1"/>
  <c r="D52" i="10"/>
  <c r="N51" i="10"/>
  <c r="V7" i="10" s="1"/>
  <c r="G51" i="10"/>
  <c r="F51" i="10"/>
  <c r="L50" i="10"/>
  <c r="M50" i="10" s="1"/>
  <c r="K50" i="10"/>
  <c r="I50" i="10"/>
  <c r="I51" i="10" s="1"/>
  <c r="H50" i="10"/>
  <c r="H51" i="10" s="1"/>
  <c r="G50" i="10"/>
  <c r="F50" i="10"/>
  <c r="E50" i="10"/>
  <c r="E51" i="10" s="1"/>
  <c r="D50" i="10"/>
  <c r="E49" i="10"/>
  <c r="K48" i="10"/>
  <c r="I48" i="10"/>
  <c r="H48" i="10"/>
  <c r="H49" i="10" s="1"/>
  <c r="G48" i="10"/>
  <c r="G49" i="10" s="1"/>
  <c r="F48" i="10"/>
  <c r="F49" i="10" s="1"/>
  <c r="E48" i="10"/>
  <c r="D48" i="10"/>
  <c r="D49" i="10" s="1"/>
  <c r="J47" i="10"/>
  <c r="H46" i="10"/>
  <c r="D46" i="10"/>
  <c r="K45" i="10"/>
  <c r="I45" i="10"/>
  <c r="I46" i="10" s="1"/>
  <c r="H45" i="10"/>
  <c r="G45" i="10"/>
  <c r="G46" i="10" s="1"/>
  <c r="F45" i="10"/>
  <c r="F46" i="10" s="1"/>
  <c r="E45" i="10"/>
  <c r="E46" i="10" s="1"/>
  <c r="D45" i="10"/>
  <c r="F44" i="10"/>
  <c r="E44" i="10"/>
  <c r="K43" i="10"/>
  <c r="I43" i="10"/>
  <c r="H43" i="10"/>
  <c r="H44" i="10" s="1"/>
  <c r="G43" i="10"/>
  <c r="G44" i="10" s="1"/>
  <c r="F43" i="10"/>
  <c r="E43" i="10"/>
  <c r="D43" i="10"/>
  <c r="I42" i="10"/>
  <c r="E42" i="10"/>
  <c r="D42" i="10"/>
  <c r="K41" i="10"/>
  <c r="I41" i="10"/>
  <c r="H41" i="10"/>
  <c r="H42" i="10" s="1"/>
  <c r="G41" i="10"/>
  <c r="G42" i="10" s="1"/>
  <c r="F41" i="10"/>
  <c r="F42" i="10" s="1"/>
  <c r="E41" i="10"/>
  <c r="D41" i="10"/>
  <c r="L41" i="10" s="1"/>
  <c r="H40" i="10"/>
  <c r="D40" i="10"/>
  <c r="K39" i="10"/>
  <c r="I39" i="10"/>
  <c r="I40" i="10" s="1"/>
  <c r="H39" i="10"/>
  <c r="G39" i="10"/>
  <c r="G40" i="10" s="1"/>
  <c r="F39" i="10"/>
  <c r="F40" i="10" s="1"/>
  <c r="E39" i="10"/>
  <c r="E40" i="10" s="1"/>
  <c r="D39" i="10"/>
  <c r="F38" i="10"/>
  <c r="D38" i="10"/>
  <c r="K37" i="10"/>
  <c r="I37" i="10"/>
  <c r="H37" i="10"/>
  <c r="H38" i="10" s="1"/>
  <c r="G37" i="10"/>
  <c r="G38" i="10" s="1"/>
  <c r="F37" i="10"/>
  <c r="E37" i="10"/>
  <c r="D37" i="10"/>
  <c r="J36" i="10"/>
  <c r="J35" i="10"/>
  <c r="N34" i="10" s="1"/>
  <c r="T12" i="10" s="1"/>
  <c r="I35" i="10"/>
  <c r="E35" i="10"/>
  <c r="D35" i="10"/>
  <c r="K34" i="10"/>
  <c r="I34" i="10"/>
  <c r="H34" i="10"/>
  <c r="H35" i="10" s="1"/>
  <c r="G34" i="10"/>
  <c r="G35" i="10" s="1"/>
  <c r="F34" i="10"/>
  <c r="F35" i="10" s="1"/>
  <c r="E34" i="10"/>
  <c r="D34" i="10"/>
  <c r="G33" i="10"/>
  <c r="K32" i="10"/>
  <c r="I32" i="10"/>
  <c r="H32" i="10"/>
  <c r="H33" i="10" s="1"/>
  <c r="G32" i="10"/>
  <c r="F32" i="10"/>
  <c r="F33" i="10" s="1"/>
  <c r="E32" i="10"/>
  <c r="D32" i="10"/>
  <c r="D33" i="10" s="1"/>
  <c r="F31" i="10"/>
  <c r="K30" i="10"/>
  <c r="I30" i="10"/>
  <c r="I31" i="10" s="1"/>
  <c r="H30" i="10"/>
  <c r="H31" i="10" s="1"/>
  <c r="G30" i="10"/>
  <c r="G31" i="10" s="1"/>
  <c r="F30" i="10"/>
  <c r="E30" i="10"/>
  <c r="E31" i="10" s="1"/>
  <c r="D30" i="10"/>
  <c r="I29" i="10"/>
  <c r="G29" i="10"/>
  <c r="E29" i="10"/>
  <c r="L28" i="10"/>
  <c r="K28" i="10"/>
  <c r="I28" i="10"/>
  <c r="H28" i="10"/>
  <c r="H29" i="10" s="1"/>
  <c r="G28" i="10"/>
  <c r="F28" i="10"/>
  <c r="F29" i="10" s="1"/>
  <c r="E28" i="10"/>
  <c r="D28" i="10"/>
  <c r="G27" i="10"/>
  <c r="F27" i="10"/>
  <c r="K26" i="10"/>
  <c r="I26" i="10"/>
  <c r="H26" i="10"/>
  <c r="H27" i="10" s="1"/>
  <c r="G26" i="10"/>
  <c r="F26" i="10"/>
  <c r="E26" i="10"/>
  <c r="E27" i="10" s="1"/>
  <c r="D26" i="10"/>
  <c r="J25" i="10"/>
  <c r="J24" i="10"/>
  <c r="F24" i="10"/>
  <c r="N23" i="10"/>
  <c r="S12" i="10" s="1"/>
  <c r="K23" i="10"/>
  <c r="I23" i="10"/>
  <c r="I24" i="10" s="1"/>
  <c r="H23" i="10"/>
  <c r="H24" i="10" s="1"/>
  <c r="G23" i="10"/>
  <c r="G24" i="10" s="1"/>
  <c r="F23" i="10"/>
  <c r="E23" i="10"/>
  <c r="D23" i="10"/>
  <c r="D24" i="10" s="1"/>
  <c r="H22" i="10"/>
  <c r="G22" i="10"/>
  <c r="D22" i="10"/>
  <c r="M21" i="10"/>
  <c r="N22" i="10" s="1"/>
  <c r="S11" i="10" s="1"/>
  <c r="K21" i="10"/>
  <c r="I21" i="10"/>
  <c r="H21" i="10"/>
  <c r="G21" i="10"/>
  <c r="F21" i="10"/>
  <c r="F22" i="10" s="1"/>
  <c r="E21" i="10"/>
  <c r="E22" i="10" s="1"/>
  <c r="D21" i="10"/>
  <c r="L21" i="10" s="1"/>
  <c r="N20" i="10"/>
  <c r="N19" i="10"/>
  <c r="I18" i="10"/>
  <c r="E18" i="10"/>
  <c r="D18" i="10"/>
  <c r="K17" i="10"/>
  <c r="I17" i="10"/>
  <c r="H17" i="10"/>
  <c r="H18" i="10" s="1"/>
  <c r="G17" i="10"/>
  <c r="G18" i="10" s="1"/>
  <c r="F17" i="10"/>
  <c r="F18" i="10" s="1"/>
  <c r="E17" i="10"/>
  <c r="D17" i="10"/>
  <c r="L17" i="10" s="1"/>
  <c r="G16" i="10"/>
  <c r="E16" i="10"/>
  <c r="K15" i="10"/>
  <c r="I15" i="10"/>
  <c r="H15" i="10"/>
  <c r="H16" i="10" s="1"/>
  <c r="G15" i="10"/>
  <c r="F15" i="10"/>
  <c r="F16" i="10" s="1"/>
  <c r="E15" i="10"/>
  <c r="D15" i="10"/>
  <c r="D16" i="10" s="1"/>
  <c r="J14" i="10"/>
  <c r="X12" i="10"/>
  <c r="S9" i="10"/>
  <c r="S8" i="10"/>
  <c r="J3" i="10"/>
  <c r="N20" i="8"/>
  <c r="S9" i="8" s="1"/>
  <c r="N19" i="8"/>
  <c r="S8" i="8" s="1"/>
  <c r="M4" i="10" l="1"/>
  <c r="N5" i="10" s="1"/>
  <c r="G11" i="10"/>
  <c r="E7" i="10"/>
  <c r="L6" i="10"/>
  <c r="M6" i="10" s="1"/>
  <c r="N7" i="10" s="1"/>
  <c r="R7" i="10" s="1"/>
  <c r="G5" i="10"/>
  <c r="E9" i="10"/>
  <c r="R5" i="10"/>
  <c r="R13" i="10"/>
  <c r="D27" i="10"/>
  <c r="J26" i="10"/>
  <c r="J27" i="10" s="1"/>
  <c r="N26" i="10" s="1"/>
  <c r="T4" i="10" s="1"/>
  <c r="E33" i="10"/>
  <c r="J32" i="10"/>
  <c r="J33" i="10" s="1"/>
  <c r="N32" i="10" s="1"/>
  <c r="T10" i="10" s="1"/>
  <c r="J39" i="10"/>
  <c r="J40" i="10" s="1"/>
  <c r="N39" i="10" s="1"/>
  <c r="U6" i="10" s="1"/>
  <c r="M48" i="10"/>
  <c r="N49" i="10" s="1"/>
  <c r="V5" i="10" s="1"/>
  <c r="L56" i="10"/>
  <c r="D57" i="10"/>
  <c r="M74" i="10"/>
  <c r="N75" i="10" s="1"/>
  <c r="X9" i="10" s="1"/>
  <c r="J96" i="10"/>
  <c r="J97" i="10" s="1"/>
  <c r="N96" i="10" s="1"/>
  <c r="Z8" i="10" s="1"/>
  <c r="E121" i="10"/>
  <c r="J120" i="10"/>
  <c r="J121" i="10" s="1"/>
  <c r="N120" i="10" s="1"/>
  <c r="AB10" i="10" s="1"/>
  <c r="M151" i="10"/>
  <c r="N152" i="10" s="1"/>
  <c r="AE9" i="10" s="1"/>
  <c r="J167" i="10"/>
  <c r="N166" i="10" s="1"/>
  <c r="R12" i="10"/>
  <c r="R4" i="10"/>
  <c r="L23" i="10"/>
  <c r="M23" i="10" s="1"/>
  <c r="N24" i="10" s="1"/>
  <c r="S13" i="10" s="1"/>
  <c r="E24" i="10"/>
  <c r="J30" i="10"/>
  <c r="J31" i="10" s="1"/>
  <c r="N30" i="10" s="1"/>
  <c r="T8" i="10" s="1"/>
  <c r="L30" i="10"/>
  <c r="M30" i="10" s="1"/>
  <c r="N31" i="10" s="1"/>
  <c r="T9" i="10" s="1"/>
  <c r="D31" i="10"/>
  <c r="L37" i="10"/>
  <c r="E38" i="10"/>
  <c r="L45" i="10"/>
  <c r="J53" i="10"/>
  <c r="N52" i="10" s="1"/>
  <c r="V8" i="10" s="1"/>
  <c r="J51" i="10"/>
  <c r="N50" i="10" s="1"/>
  <c r="V6" i="10" s="1"/>
  <c r="J57" i="10"/>
  <c r="N56" i="10" s="1"/>
  <c r="V12" i="10" s="1"/>
  <c r="E66" i="10"/>
  <c r="J65" i="10"/>
  <c r="L140" i="10"/>
  <c r="M140" i="10" s="1"/>
  <c r="N141" i="10" s="1"/>
  <c r="AD9" i="10" s="1"/>
  <c r="G163" i="10"/>
  <c r="L162" i="10"/>
  <c r="J15" i="10"/>
  <c r="J16" i="10" s="1"/>
  <c r="N15" i="10" s="1"/>
  <c r="S4" i="10" s="1"/>
  <c r="J17" i="10"/>
  <c r="J18" i="10" s="1"/>
  <c r="N17" i="10" s="1"/>
  <c r="S6" i="10" s="1"/>
  <c r="D29" i="10"/>
  <c r="J28" i="10"/>
  <c r="M34" i="10"/>
  <c r="N35" i="10" s="1"/>
  <c r="T13" i="10" s="1"/>
  <c r="M37" i="10"/>
  <c r="N38" i="10" s="1"/>
  <c r="U5" i="10" s="1"/>
  <c r="M43" i="10"/>
  <c r="N44" i="10" s="1"/>
  <c r="U11" i="10" s="1"/>
  <c r="D51" i="10"/>
  <c r="J50" i="10"/>
  <c r="M56" i="10"/>
  <c r="N57" i="10" s="1"/>
  <c r="V13" i="10" s="1"/>
  <c r="J63" i="10"/>
  <c r="J64" i="10" s="1"/>
  <c r="N63" i="10" s="1"/>
  <c r="W8" i="10" s="1"/>
  <c r="E71" i="10"/>
  <c r="J70" i="10"/>
  <c r="J71" i="10" s="1"/>
  <c r="N70" i="10" s="1"/>
  <c r="X4" i="10" s="1"/>
  <c r="J76" i="10"/>
  <c r="J77" i="10" s="1"/>
  <c r="N76" i="10" s="1"/>
  <c r="X10" i="10" s="1"/>
  <c r="M78" i="10"/>
  <c r="N79" i="10" s="1"/>
  <c r="X13" i="10" s="1"/>
  <c r="E82" i="10"/>
  <c r="J122" i="10"/>
  <c r="J123" i="10" s="1"/>
  <c r="N122" i="10" s="1"/>
  <c r="AB12" i="10" s="1"/>
  <c r="L138" i="10"/>
  <c r="D156" i="10"/>
  <c r="J155" i="10"/>
  <c r="L155" i="10"/>
  <c r="M155" i="10" s="1"/>
  <c r="N156" i="10" s="1"/>
  <c r="AE13" i="10" s="1"/>
  <c r="R8" i="10"/>
  <c r="R10" i="10"/>
  <c r="L26" i="10"/>
  <c r="M26" i="10" s="1"/>
  <c r="N27" i="10" s="1"/>
  <c r="T5" i="10" s="1"/>
  <c r="J41" i="10"/>
  <c r="L61" i="10"/>
  <c r="M61" i="10" s="1"/>
  <c r="N62" i="10" s="1"/>
  <c r="W7" i="10" s="1"/>
  <c r="E62" i="10"/>
  <c r="L74" i="10"/>
  <c r="E75" i="10"/>
  <c r="L85" i="10"/>
  <c r="M85" i="10" s="1"/>
  <c r="N86" i="10" s="1"/>
  <c r="Y9" i="10" s="1"/>
  <c r="E130" i="10"/>
  <c r="J129" i="10"/>
  <c r="L166" i="10"/>
  <c r="M166" i="10" s="1"/>
  <c r="N167" i="10" s="1"/>
  <c r="M17" i="10"/>
  <c r="N18" i="10" s="1"/>
  <c r="S7" i="10" s="1"/>
  <c r="M41" i="10"/>
  <c r="N42" i="10" s="1"/>
  <c r="U9" i="10" s="1"/>
  <c r="L43" i="10"/>
  <c r="L48" i="10"/>
  <c r="L52" i="10"/>
  <c r="M52" i="10" s="1"/>
  <c r="N53" i="10" s="1"/>
  <c r="V9" i="10" s="1"/>
  <c r="L54" i="10"/>
  <c r="M54" i="10" s="1"/>
  <c r="N55" i="10" s="1"/>
  <c r="V11" i="10" s="1"/>
  <c r="L67" i="10"/>
  <c r="M67" i="10" s="1"/>
  <c r="N68" i="10" s="1"/>
  <c r="W13" i="10" s="1"/>
  <c r="J72" i="10"/>
  <c r="F90" i="10"/>
  <c r="L89" i="10"/>
  <c r="M89" i="10" s="1"/>
  <c r="N90" i="10" s="1"/>
  <c r="Y13" i="10" s="1"/>
  <c r="J98" i="10"/>
  <c r="L98" i="10"/>
  <c r="M98" i="10" s="1"/>
  <c r="N99" i="10" s="1"/>
  <c r="Z11" i="10" s="1"/>
  <c r="J100" i="10"/>
  <c r="J105" i="10"/>
  <c r="J106" i="10" s="1"/>
  <c r="N105" i="10" s="1"/>
  <c r="AA6" i="10" s="1"/>
  <c r="J109" i="10"/>
  <c r="J110" i="10" s="1"/>
  <c r="N109" i="10" s="1"/>
  <c r="AA10" i="10" s="1"/>
  <c r="J118" i="10"/>
  <c r="J119" i="10" s="1"/>
  <c r="N118" i="10" s="1"/>
  <c r="AB8" i="10" s="1"/>
  <c r="L118" i="10"/>
  <c r="M118" i="10" s="1"/>
  <c r="N119" i="10" s="1"/>
  <c r="AB9" i="10" s="1"/>
  <c r="D137" i="10"/>
  <c r="J136" i="10"/>
  <c r="J137" i="10" s="1"/>
  <c r="N136" i="10" s="1"/>
  <c r="AD4" i="10" s="1"/>
  <c r="D139" i="10"/>
  <c r="J138" i="10"/>
  <c r="J140" i="10"/>
  <c r="J141" i="10" s="1"/>
  <c r="N140" i="10" s="1"/>
  <c r="AD8" i="10" s="1"/>
  <c r="D141" i="10"/>
  <c r="J156" i="10"/>
  <c r="N155" i="10" s="1"/>
  <c r="AE12" i="10" s="1"/>
  <c r="J152" i="10"/>
  <c r="N151" i="10" s="1"/>
  <c r="AE8" i="10" s="1"/>
  <c r="J150" i="10"/>
  <c r="N149" i="10" s="1"/>
  <c r="AE6" i="10" s="1"/>
  <c r="L147" i="10"/>
  <c r="D165" i="10"/>
  <c r="J164" i="10"/>
  <c r="J165" i="10" s="1"/>
  <c r="N164" i="10" s="1"/>
  <c r="D167" i="10"/>
  <c r="J166" i="10"/>
  <c r="R6" i="10"/>
  <c r="R9" i="10"/>
  <c r="L15" i="10"/>
  <c r="M15" i="10" s="1"/>
  <c r="N16" i="10" s="1"/>
  <c r="S5" i="10" s="1"/>
  <c r="J21" i="10"/>
  <c r="J22" i="10" s="1"/>
  <c r="N21" i="10" s="1"/>
  <c r="S10" i="10" s="1"/>
  <c r="L34" i="10"/>
  <c r="J46" i="10"/>
  <c r="N45" i="10" s="1"/>
  <c r="U12" i="10" s="1"/>
  <c r="J42" i="10"/>
  <c r="N41" i="10" s="1"/>
  <c r="U8" i="10" s="1"/>
  <c r="L39" i="10"/>
  <c r="M39" i="10" s="1"/>
  <c r="N40" i="10" s="1"/>
  <c r="U7" i="10" s="1"/>
  <c r="J43" i="10"/>
  <c r="J59" i="10"/>
  <c r="J60" i="10" s="1"/>
  <c r="N59" i="10" s="1"/>
  <c r="W4" i="10" s="1"/>
  <c r="L63" i="10"/>
  <c r="M63" i="10" s="1"/>
  <c r="N64" i="10" s="1"/>
  <c r="W9" i="10" s="1"/>
  <c r="M72" i="10"/>
  <c r="N73" i="10" s="1"/>
  <c r="X7" i="10" s="1"/>
  <c r="L76" i="10"/>
  <c r="M76" i="10" s="1"/>
  <c r="N77" i="10" s="1"/>
  <c r="X11" i="10" s="1"/>
  <c r="J83" i="10"/>
  <c r="J84" i="10" s="1"/>
  <c r="N83" i="10" s="1"/>
  <c r="Y6" i="10" s="1"/>
  <c r="J101" i="10"/>
  <c r="N100" i="10" s="1"/>
  <c r="Z12" i="10" s="1"/>
  <c r="L92" i="10"/>
  <c r="J99" i="10"/>
  <c r="N98" i="10" s="1"/>
  <c r="Z10" i="10" s="1"/>
  <c r="J107" i="10"/>
  <c r="J108" i="10" s="1"/>
  <c r="N107" i="10" s="1"/>
  <c r="AA8" i="10" s="1"/>
  <c r="L122" i="10"/>
  <c r="J127" i="10"/>
  <c r="D148" i="10"/>
  <c r="J147" i="10"/>
  <c r="J148" i="10" s="1"/>
  <c r="N147" i="10" s="1"/>
  <c r="AE4" i="10" s="1"/>
  <c r="J160" i="10"/>
  <c r="J29" i="10"/>
  <c r="N28" i="10" s="1"/>
  <c r="T6" i="10" s="1"/>
  <c r="M28" i="10"/>
  <c r="N29" i="10" s="1"/>
  <c r="T7" i="10" s="1"/>
  <c r="L32" i="10"/>
  <c r="M32" i="10" s="1"/>
  <c r="N33" i="10" s="1"/>
  <c r="T11" i="10" s="1"/>
  <c r="J37" i="10"/>
  <c r="J38" i="10" s="1"/>
  <c r="N37" i="10" s="1"/>
  <c r="U4" i="10" s="1"/>
  <c r="D44" i="10"/>
  <c r="J44" i="10"/>
  <c r="N43" i="10" s="1"/>
  <c r="U10" i="10" s="1"/>
  <c r="M45" i="10"/>
  <c r="N46" i="10" s="1"/>
  <c r="U13" i="10" s="1"/>
  <c r="J48" i="10"/>
  <c r="J49" i="10" s="1"/>
  <c r="N48" i="10" s="1"/>
  <c r="V4" i="10" s="1"/>
  <c r="J52" i="10"/>
  <c r="J54" i="10"/>
  <c r="J55" i="10" s="1"/>
  <c r="N54" i="10" s="1"/>
  <c r="V10" i="10" s="1"/>
  <c r="J66" i="10"/>
  <c r="N65" i="10" s="1"/>
  <c r="W10" i="10" s="1"/>
  <c r="J61" i="10"/>
  <c r="J62" i="10" s="1"/>
  <c r="N61" i="10" s="1"/>
  <c r="W6" i="10" s="1"/>
  <c r="L65" i="10"/>
  <c r="M65" i="10" s="1"/>
  <c r="N66" i="10" s="1"/>
  <c r="W11" i="10" s="1"/>
  <c r="L70" i="10"/>
  <c r="M70" i="10" s="1"/>
  <c r="N71" i="10" s="1"/>
  <c r="X5" i="10" s="1"/>
  <c r="J74" i="10"/>
  <c r="J75" i="10" s="1"/>
  <c r="N74" i="10" s="1"/>
  <c r="X8" i="10" s="1"/>
  <c r="D82" i="10"/>
  <c r="J81" i="10"/>
  <c r="J82" i="10" s="1"/>
  <c r="N81" i="10" s="1"/>
  <c r="Y4" i="10" s="1"/>
  <c r="M83" i="10"/>
  <c r="N84" i="10" s="1"/>
  <c r="Y7" i="10" s="1"/>
  <c r="J92" i="10"/>
  <c r="J93" i="10" s="1"/>
  <c r="N92" i="10" s="1"/>
  <c r="Z4" i="10" s="1"/>
  <c r="D93" i="10"/>
  <c r="E95" i="10"/>
  <c r="J94" i="10"/>
  <c r="J95" i="10" s="1"/>
  <c r="N94" i="10" s="1"/>
  <c r="Z6" i="10" s="1"/>
  <c r="L100" i="10"/>
  <c r="M100" i="10" s="1"/>
  <c r="N101" i="10" s="1"/>
  <c r="Z13" i="10" s="1"/>
  <c r="L109" i="10"/>
  <c r="M109" i="10" s="1"/>
  <c r="N110" i="10" s="1"/>
  <c r="AA11" i="10" s="1"/>
  <c r="J111" i="10"/>
  <c r="J112" i="10" s="1"/>
  <c r="N111" i="10" s="1"/>
  <c r="AA12" i="10" s="1"/>
  <c r="D115" i="10"/>
  <c r="J114" i="10"/>
  <c r="J115" i="10" s="1"/>
  <c r="N114" i="10" s="1"/>
  <c r="AB4" i="10" s="1"/>
  <c r="L114" i="10"/>
  <c r="M114" i="10" s="1"/>
  <c r="N115" i="10" s="1"/>
  <c r="AB5" i="10" s="1"/>
  <c r="D132" i="10"/>
  <c r="J131" i="10"/>
  <c r="J132" i="10" s="1"/>
  <c r="N131" i="10" s="1"/>
  <c r="AC10" i="10" s="1"/>
  <c r="L131" i="10"/>
  <c r="M131" i="10" s="1"/>
  <c r="N132" i="10" s="1"/>
  <c r="AC11" i="10" s="1"/>
  <c r="J133" i="10"/>
  <c r="J134" i="10" s="1"/>
  <c r="N133" i="10" s="1"/>
  <c r="AC12" i="10" s="1"/>
  <c r="D143" i="10"/>
  <c r="J142" i="10"/>
  <c r="J143" i="10" s="1"/>
  <c r="N142" i="10" s="1"/>
  <c r="AD10" i="10" s="1"/>
  <c r="L142" i="10"/>
  <c r="M142" i="10" s="1"/>
  <c r="N143" i="10" s="1"/>
  <c r="AD11" i="10" s="1"/>
  <c r="L149" i="10"/>
  <c r="M149" i="10" s="1"/>
  <c r="N150" i="10" s="1"/>
  <c r="AE7" i="10" s="1"/>
  <c r="D154" i="10"/>
  <c r="J153" i="10"/>
  <c r="J154" i="10" s="1"/>
  <c r="N153" i="10" s="1"/>
  <c r="AE10" i="10" s="1"/>
  <c r="L153" i="10"/>
  <c r="M153" i="10" s="1"/>
  <c r="N154" i="10" s="1"/>
  <c r="AE11" i="10" s="1"/>
  <c r="J158" i="10"/>
  <c r="J159" i="10" s="1"/>
  <c r="N158" i="10" s="1"/>
  <c r="J73" i="10"/>
  <c r="N72" i="10" s="1"/>
  <c r="X6" i="10" s="1"/>
  <c r="J85" i="10"/>
  <c r="J86" i="10" s="1"/>
  <c r="N85" i="10" s="1"/>
  <c r="Y8" i="10" s="1"/>
  <c r="D86" i="10"/>
  <c r="D88" i="10"/>
  <c r="J87" i="10"/>
  <c r="J88" i="10" s="1"/>
  <c r="N87" i="10" s="1"/>
  <c r="Y10" i="10" s="1"/>
  <c r="M92" i="10"/>
  <c r="N93" i="10" s="1"/>
  <c r="Z5" i="10" s="1"/>
  <c r="L96" i="10"/>
  <c r="M96" i="10" s="1"/>
  <c r="N97" i="10" s="1"/>
  <c r="Z9" i="10" s="1"/>
  <c r="J103" i="10"/>
  <c r="J104" i="10" s="1"/>
  <c r="N103" i="10" s="1"/>
  <c r="AA4" i="10" s="1"/>
  <c r="D117" i="10"/>
  <c r="J116" i="10"/>
  <c r="J117" i="10" s="1"/>
  <c r="N116" i="10" s="1"/>
  <c r="AB6" i="10" s="1"/>
  <c r="D126" i="10"/>
  <c r="J125" i="10"/>
  <c r="L129" i="10"/>
  <c r="M129" i="10" s="1"/>
  <c r="N130" i="10" s="1"/>
  <c r="AC9" i="10" s="1"/>
  <c r="M138" i="10"/>
  <c r="N139" i="10" s="1"/>
  <c r="AD7" i="10" s="1"/>
  <c r="D145" i="10"/>
  <c r="J144" i="10"/>
  <c r="J145" i="10" s="1"/>
  <c r="N144" i="10" s="1"/>
  <c r="AD12" i="10" s="1"/>
  <c r="M147" i="10"/>
  <c r="N148" i="10" s="1"/>
  <c r="AE5" i="10" s="1"/>
  <c r="D150" i="10"/>
  <c r="J149" i="10"/>
  <c r="L151" i="10"/>
  <c r="M160" i="10"/>
  <c r="N161" i="10" s="1"/>
  <c r="M162" i="10"/>
  <c r="N163" i="10" s="1"/>
  <c r="J90" i="10"/>
  <c r="N89" i="10" s="1"/>
  <c r="Y12" i="10" s="1"/>
  <c r="D95" i="10"/>
  <c r="M103" i="10"/>
  <c r="N104" i="10" s="1"/>
  <c r="AA5" i="10" s="1"/>
  <c r="L105" i="10"/>
  <c r="M105" i="10" s="1"/>
  <c r="N106" i="10" s="1"/>
  <c r="AA7" i="10" s="1"/>
  <c r="L111" i="10"/>
  <c r="M111" i="10" s="1"/>
  <c r="N112" i="10" s="1"/>
  <c r="AA13" i="10" s="1"/>
  <c r="M122" i="10"/>
  <c r="N123" i="10" s="1"/>
  <c r="AB13" i="10" s="1"/>
  <c r="J126" i="10"/>
  <c r="N125" i="10" s="1"/>
  <c r="AC4" i="10" s="1"/>
  <c r="J128" i="10"/>
  <c r="N127" i="10" s="1"/>
  <c r="AC6" i="10" s="1"/>
  <c r="J130" i="10"/>
  <c r="N129" i="10" s="1"/>
  <c r="AC8" i="10" s="1"/>
  <c r="L158" i="10"/>
  <c r="M158" i="10" s="1"/>
  <c r="N159" i="10" s="1"/>
  <c r="J162" i="10"/>
  <c r="J163" i="10" s="1"/>
  <c r="N162" i="10" s="1"/>
  <c r="L107" i="10"/>
  <c r="M107" i="10" s="1"/>
  <c r="N108" i="10" s="1"/>
  <c r="AA9" i="10" s="1"/>
  <c r="M116" i="10"/>
  <c r="N117" i="10" s="1"/>
  <c r="AB7" i="10" s="1"/>
  <c r="L120" i="10"/>
  <c r="M120" i="10" s="1"/>
  <c r="N121" i="10" s="1"/>
  <c r="AB11" i="10" s="1"/>
  <c r="M125" i="10"/>
  <c r="N126" i="10" s="1"/>
  <c r="AC5" i="10" s="1"/>
  <c r="L127" i="10"/>
  <c r="M127" i="10" s="1"/>
  <c r="N128" i="10" s="1"/>
  <c r="AC7" i="10" s="1"/>
  <c r="L133" i="10"/>
  <c r="M133" i="10" s="1"/>
  <c r="N134" i="10" s="1"/>
  <c r="AC13" i="10" s="1"/>
  <c r="M144" i="10"/>
  <c r="N145" i="10" s="1"/>
  <c r="AD13" i="10" s="1"/>
  <c r="J151" i="10"/>
  <c r="J139" i="10"/>
  <c r="N138" i="10" s="1"/>
  <c r="AD6" i="10" s="1"/>
  <c r="J161" i="10"/>
  <c r="N160" i="10" s="1"/>
  <c r="I248" i="3"/>
  <c r="I215" i="3"/>
  <c r="I226" i="3"/>
  <c r="F232" i="3"/>
  <c r="F233" i="3" s="1"/>
  <c r="E188" i="3"/>
  <c r="E189" i="3" s="1"/>
  <c r="D210" i="3"/>
  <c r="D211" i="3" s="1"/>
  <c r="E254" i="3"/>
  <c r="E182" i="3"/>
  <c r="E183" i="3" s="1"/>
  <c r="E171" i="3"/>
  <c r="E172" i="3" s="1"/>
  <c r="H199" i="3"/>
  <c r="H200" i="3" s="1"/>
  <c r="F221" i="3"/>
  <c r="F222" i="3" s="1"/>
  <c r="T330" i="3"/>
  <c r="T329" i="3"/>
  <c r="T326" i="3"/>
  <c r="T327" i="3"/>
  <c r="T328" i="3"/>
  <c r="T331" i="3"/>
  <c r="T332" i="3"/>
  <c r="T333" i="3"/>
  <c r="T334" i="3"/>
  <c r="U330" i="3" s="1"/>
  <c r="T325" i="3"/>
  <c r="E243" i="3"/>
  <c r="E244" i="3" s="1"/>
  <c r="F243" i="3"/>
  <c r="G243" i="3"/>
  <c r="G244" i="3" s="1"/>
  <c r="H243" i="3"/>
  <c r="H244" i="3" s="1"/>
  <c r="I243" i="3"/>
  <c r="E256" i="3"/>
  <c r="E257" i="3" s="1"/>
  <c r="F256" i="3"/>
  <c r="F257" i="3" s="1"/>
  <c r="G256" i="3"/>
  <c r="H256" i="3"/>
  <c r="H257" i="3" s="1"/>
  <c r="I256" i="3"/>
  <c r="F254" i="3"/>
  <c r="F255" i="3" s="1"/>
  <c r="G254" i="3"/>
  <c r="H254" i="3"/>
  <c r="I254" i="3"/>
  <c r="E248" i="3"/>
  <c r="E249" i="3" s="1"/>
  <c r="D256" i="3"/>
  <c r="D254" i="3"/>
  <c r="K256" i="3"/>
  <c r="K254" i="3"/>
  <c r="K252" i="3"/>
  <c r="K250" i="3"/>
  <c r="K248" i="3"/>
  <c r="I257" i="3"/>
  <c r="G257" i="3"/>
  <c r="H255" i="3"/>
  <c r="D255" i="3"/>
  <c r="G255" i="3"/>
  <c r="J247" i="3"/>
  <c r="E245" i="3"/>
  <c r="E246" i="3" s="1"/>
  <c r="F245" i="3"/>
  <c r="G245" i="3"/>
  <c r="G246" i="3" s="1"/>
  <c r="H245" i="3"/>
  <c r="I245" i="3"/>
  <c r="I246" i="3" s="1"/>
  <c r="E237" i="3"/>
  <c r="I237" i="3"/>
  <c r="D243" i="3"/>
  <c r="D245" i="3"/>
  <c r="K245" i="3"/>
  <c r="H246" i="3"/>
  <c r="F246" i="3"/>
  <c r="K243" i="3"/>
  <c r="K241" i="3"/>
  <c r="K239" i="3"/>
  <c r="K237" i="3"/>
  <c r="E238" i="3"/>
  <c r="J236" i="3"/>
  <c r="E234" i="3"/>
  <c r="E235" i="3" s="1"/>
  <c r="F234" i="3"/>
  <c r="F235" i="3" s="1"/>
  <c r="G234" i="3"/>
  <c r="H234" i="3"/>
  <c r="H235" i="3" s="1"/>
  <c r="I234" i="3"/>
  <c r="I235" i="3" s="1"/>
  <c r="E232" i="3"/>
  <c r="E233" i="3" s="1"/>
  <c r="G232" i="3"/>
  <c r="G233" i="3" s="1"/>
  <c r="H232" i="3"/>
  <c r="I232" i="3"/>
  <c r="D232" i="3"/>
  <c r="D234" i="3"/>
  <c r="H233" i="3"/>
  <c r="E226" i="3"/>
  <c r="E227" i="3" s="1"/>
  <c r="E221" i="3"/>
  <c r="G221" i="3"/>
  <c r="G222" i="3" s="1"/>
  <c r="H221" i="3"/>
  <c r="H222" i="3" s="1"/>
  <c r="I221" i="3"/>
  <c r="E215" i="3"/>
  <c r="E204" i="3"/>
  <c r="E205" i="3" s="1"/>
  <c r="I204" i="3"/>
  <c r="N220" i="3"/>
  <c r="N219" i="3"/>
  <c r="D235" i="3"/>
  <c r="G235" i="3"/>
  <c r="D233" i="3"/>
  <c r="J225" i="3"/>
  <c r="E223" i="3"/>
  <c r="E224" i="3" s="1"/>
  <c r="F223" i="3"/>
  <c r="F224" i="3" s="1"/>
  <c r="G223" i="3"/>
  <c r="G224" i="3" s="1"/>
  <c r="H223" i="3"/>
  <c r="H224" i="3" s="1"/>
  <c r="I223" i="3"/>
  <c r="I224" i="3" s="1"/>
  <c r="D223" i="3"/>
  <c r="N209" i="3"/>
  <c r="N208" i="3"/>
  <c r="D224" i="3"/>
  <c r="E222" i="3"/>
  <c r="E216" i="3"/>
  <c r="J214" i="3"/>
  <c r="E212" i="3"/>
  <c r="F212" i="3"/>
  <c r="G212" i="3"/>
  <c r="G213" i="3" s="1"/>
  <c r="H212" i="3"/>
  <c r="H213" i="3" s="1"/>
  <c r="I212" i="3"/>
  <c r="E210" i="3"/>
  <c r="E211" i="3" s="1"/>
  <c r="G210" i="3"/>
  <c r="G211" i="3" s="1"/>
  <c r="H210" i="3"/>
  <c r="H211" i="3" s="1"/>
  <c r="I210" i="3"/>
  <c r="D212" i="3"/>
  <c r="D213" i="3"/>
  <c r="I213" i="3"/>
  <c r="E213" i="3"/>
  <c r="J203" i="3"/>
  <c r="E201" i="3"/>
  <c r="E202" i="3" s="1"/>
  <c r="F201" i="3"/>
  <c r="F202" i="3" s="1"/>
  <c r="G201" i="3"/>
  <c r="H201" i="3"/>
  <c r="I201" i="3"/>
  <c r="I202" i="3" s="1"/>
  <c r="E199" i="3"/>
  <c r="E200" i="3" s="1"/>
  <c r="F199" i="3"/>
  <c r="G199" i="3"/>
  <c r="I199" i="3"/>
  <c r="E193" i="3"/>
  <c r="I193" i="3"/>
  <c r="D201" i="3"/>
  <c r="D199" i="3"/>
  <c r="D200" i="3" s="1"/>
  <c r="H202" i="3"/>
  <c r="G202" i="3"/>
  <c r="G200" i="3"/>
  <c r="E194" i="3"/>
  <c r="J192" i="3"/>
  <c r="E190" i="3"/>
  <c r="F190" i="3"/>
  <c r="G190" i="3"/>
  <c r="G191" i="3" s="1"/>
  <c r="H190" i="3"/>
  <c r="H191" i="3" s="1"/>
  <c r="I190" i="3"/>
  <c r="F188" i="3"/>
  <c r="F189" i="3" s="1"/>
  <c r="G188" i="3"/>
  <c r="G189" i="3" s="1"/>
  <c r="H188" i="3"/>
  <c r="H189" i="3" s="1"/>
  <c r="I188" i="3"/>
  <c r="I182" i="3"/>
  <c r="E179" i="3"/>
  <c r="E180" i="3" s="1"/>
  <c r="F179" i="3"/>
  <c r="F180" i="3" s="1"/>
  <c r="G179" i="3"/>
  <c r="H179" i="3"/>
  <c r="I179" i="3"/>
  <c r="I180" i="3" s="1"/>
  <c r="D190" i="3"/>
  <c r="D191" i="3" s="1"/>
  <c r="D188" i="3"/>
  <c r="D189" i="3" s="1"/>
  <c r="I191" i="3"/>
  <c r="E191" i="3"/>
  <c r="J181" i="3"/>
  <c r="E177" i="3"/>
  <c r="E178" i="3" s="1"/>
  <c r="F177" i="3"/>
  <c r="F178" i="3" s="1"/>
  <c r="G177" i="3"/>
  <c r="G178" i="3" s="1"/>
  <c r="H177" i="3"/>
  <c r="H178" i="3" s="1"/>
  <c r="I177" i="3"/>
  <c r="I171" i="3"/>
  <c r="D179" i="3"/>
  <c r="D177" i="3"/>
  <c r="N165" i="3"/>
  <c r="N164" i="3"/>
  <c r="H180" i="3"/>
  <c r="G180" i="3"/>
  <c r="D178" i="3"/>
  <c r="J170" i="3"/>
  <c r="E168" i="3"/>
  <c r="F168" i="3"/>
  <c r="G168" i="3"/>
  <c r="H168" i="3"/>
  <c r="I168" i="3"/>
  <c r="E166" i="3"/>
  <c r="H166" i="3"/>
  <c r="I166" i="3"/>
  <c r="I160" i="3"/>
  <c r="U331" i="3" l="1"/>
  <c r="U326" i="3"/>
  <c r="U332" i="3"/>
  <c r="U329" i="3"/>
  <c r="U327" i="3"/>
  <c r="U328" i="3"/>
  <c r="U325" i="3"/>
  <c r="L245" i="3"/>
  <c r="L256" i="3"/>
  <c r="E255" i="3"/>
  <c r="L254" i="3"/>
  <c r="M254" i="3" s="1"/>
  <c r="N255" i="3" s="1"/>
  <c r="G226" i="3"/>
  <c r="G227" i="3" s="1"/>
  <c r="G193" i="3"/>
  <c r="G194" i="3" s="1"/>
  <c r="G171" i="3"/>
  <c r="G172" i="3" s="1"/>
  <c r="G237" i="3"/>
  <c r="G238" i="3" s="1"/>
  <c r="G204" i="3"/>
  <c r="G205" i="3" s="1"/>
  <c r="G248" i="3"/>
  <c r="G249" i="3" s="1"/>
  <c r="G182" i="3"/>
  <c r="G183" i="3" s="1"/>
  <c r="G215" i="3"/>
  <c r="G216" i="3" s="1"/>
  <c r="F210" i="3"/>
  <c r="F211" i="3" s="1"/>
  <c r="D221" i="3"/>
  <c r="D222" i="3" s="1"/>
  <c r="H237" i="3"/>
  <c r="H238" i="3" s="1"/>
  <c r="H204" i="3"/>
  <c r="H205" i="3" s="1"/>
  <c r="H248" i="3"/>
  <c r="H249" i="3" s="1"/>
  <c r="H182" i="3"/>
  <c r="H183" i="3" s="1"/>
  <c r="H215" i="3"/>
  <c r="H216" i="3" s="1"/>
  <c r="H114" i="8"/>
  <c r="H115" i="8" s="1"/>
  <c r="H171" i="3"/>
  <c r="H172" i="3" s="1"/>
  <c r="H147" i="8"/>
  <c r="H148" i="8" s="1"/>
  <c r="H193" i="3"/>
  <c r="H194" i="3" s="1"/>
  <c r="H103" i="8"/>
  <c r="H104" i="8" s="1"/>
  <c r="H37" i="8"/>
  <c r="H38" i="8" s="1"/>
  <c r="H226" i="3"/>
  <c r="H227" i="3" s="1"/>
  <c r="E250" i="3"/>
  <c r="E251" i="3" s="1"/>
  <c r="E184" i="3"/>
  <c r="E185" i="3" s="1"/>
  <c r="E217" i="3"/>
  <c r="E218" i="3" s="1"/>
  <c r="E228" i="3"/>
  <c r="E229" i="3" s="1"/>
  <c r="E195" i="3"/>
  <c r="E196" i="3" s="1"/>
  <c r="E173" i="3"/>
  <c r="E174" i="3" s="1"/>
  <c r="E96" i="3"/>
  <c r="E97" i="3" s="1"/>
  <c r="E206" i="3"/>
  <c r="E207" i="3" s="1"/>
  <c r="E239" i="3"/>
  <c r="E240" i="3" s="1"/>
  <c r="G166" i="3"/>
  <c r="G167" i="3" s="1"/>
  <c r="D237" i="3"/>
  <c r="D204" i="3"/>
  <c r="D205" i="3" s="1"/>
  <c r="D248" i="3"/>
  <c r="D182" i="3"/>
  <c r="D183" i="3" s="1"/>
  <c r="D215" i="3"/>
  <c r="D216" i="3" s="1"/>
  <c r="D160" i="3"/>
  <c r="D161" i="3" s="1"/>
  <c r="D226" i="3"/>
  <c r="D227" i="3" s="1"/>
  <c r="D70" i="8"/>
  <c r="D71" i="8" s="1"/>
  <c r="D127" i="3"/>
  <c r="D171" i="3"/>
  <c r="D158" i="8"/>
  <c r="D159" i="8" s="1"/>
  <c r="D81" i="8"/>
  <c r="D82" i="8" s="1"/>
  <c r="D193" i="3"/>
  <c r="J193" i="3" s="1"/>
  <c r="J194" i="3" s="1"/>
  <c r="N193" i="3" s="1"/>
  <c r="I250" i="3"/>
  <c r="I251" i="3" s="1"/>
  <c r="I184" i="3"/>
  <c r="I185" i="3" s="1"/>
  <c r="I217" i="3"/>
  <c r="I218" i="3" s="1"/>
  <c r="I228" i="3"/>
  <c r="I229" i="3" s="1"/>
  <c r="I195" i="3"/>
  <c r="I196" i="3" s="1"/>
  <c r="I173" i="3"/>
  <c r="I174" i="3" s="1"/>
  <c r="I206" i="3"/>
  <c r="I207" i="3" s="1"/>
  <c r="I239" i="3"/>
  <c r="I240" i="3" s="1"/>
  <c r="I28" i="8"/>
  <c r="I29" i="8" s="1"/>
  <c r="I149" i="8"/>
  <c r="I150" i="8" s="1"/>
  <c r="F215" i="3"/>
  <c r="F216" i="3" s="1"/>
  <c r="F226" i="3"/>
  <c r="F227" i="3" s="1"/>
  <c r="F193" i="3"/>
  <c r="F194" i="3" s="1"/>
  <c r="F171" i="3"/>
  <c r="F172" i="3" s="1"/>
  <c r="F127" i="3"/>
  <c r="F128" i="3" s="1"/>
  <c r="F237" i="3"/>
  <c r="F238" i="3" s="1"/>
  <c r="F204" i="3"/>
  <c r="F138" i="3"/>
  <c r="F139" i="3" s="1"/>
  <c r="F248" i="3"/>
  <c r="F249" i="3" s="1"/>
  <c r="F103" i="8"/>
  <c r="F104" i="8" s="1"/>
  <c r="F37" i="8"/>
  <c r="F38" i="8" s="1"/>
  <c r="F136" i="8"/>
  <c r="F137" i="8" s="1"/>
  <c r="F182" i="3"/>
  <c r="F183" i="3" s="1"/>
  <c r="F116" i="3"/>
  <c r="F117" i="3" s="1"/>
  <c r="E160" i="3"/>
  <c r="D257" i="3"/>
  <c r="F166" i="3"/>
  <c r="F167" i="3" s="1"/>
  <c r="L243" i="3"/>
  <c r="M243" i="3" s="1"/>
  <c r="N244" i="3" s="1"/>
  <c r="F244" i="3"/>
  <c r="M256" i="3"/>
  <c r="N257" i="3" s="1"/>
  <c r="J248" i="3"/>
  <c r="J249" i="3" s="1"/>
  <c r="N248" i="3" s="1"/>
  <c r="J254" i="3"/>
  <c r="J255" i="3" s="1"/>
  <c r="N254" i="3" s="1"/>
  <c r="J256" i="3"/>
  <c r="J257" i="3" s="1"/>
  <c r="N256" i="3" s="1"/>
  <c r="M245" i="3"/>
  <c r="N246" i="3" s="1"/>
  <c r="D238" i="3"/>
  <c r="D244" i="3"/>
  <c r="D246" i="3"/>
  <c r="J243" i="3"/>
  <c r="J244" i="3" s="1"/>
  <c r="N243" i="3" s="1"/>
  <c r="J245" i="3"/>
  <c r="J246" i="3" s="1"/>
  <c r="N245" i="3" s="1"/>
  <c r="D172" i="3"/>
  <c r="D180" i="3"/>
  <c r="D194" i="3"/>
  <c r="D202" i="3"/>
  <c r="F205" i="3"/>
  <c r="J226" i="3"/>
  <c r="J227" i="3" s="1"/>
  <c r="N226" i="3" s="1"/>
  <c r="J232" i="3"/>
  <c r="J233" i="3" s="1"/>
  <c r="N232" i="3" s="1"/>
  <c r="J234" i="3"/>
  <c r="J235" i="3" s="1"/>
  <c r="N234" i="3" s="1"/>
  <c r="J223" i="3"/>
  <c r="J224" i="3" s="1"/>
  <c r="N223" i="3" s="1"/>
  <c r="F213" i="3"/>
  <c r="J212" i="3"/>
  <c r="J213" i="3" s="1"/>
  <c r="N212" i="3" s="1"/>
  <c r="F200" i="3"/>
  <c r="J199" i="3"/>
  <c r="J200" i="3" s="1"/>
  <c r="N199" i="3" s="1"/>
  <c r="J201" i="3"/>
  <c r="J202" i="3" s="1"/>
  <c r="N201" i="3" s="1"/>
  <c r="F191" i="3"/>
  <c r="J188" i="3"/>
  <c r="J189" i="3" s="1"/>
  <c r="N188" i="3" s="1"/>
  <c r="J190" i="3"/>
  <c r="J191" i="3" s="1"/>
  <c r="N190" i="3" s="1"/>
  <c r="J177" i="3"/>
  <c r="J178" i="3" s="1"/>
  <c r="N177" i="3" s="1"/>
  <c r="J179" i="3"/>
  <c r="J180" i="3" s="1"/>
  <c r="N179" i="3" s="1"/>
  <c r="D168" i="3"/>
  <c r="D169" i="3" s="1"/>
  <c r="D166" i="3"/>
  <c r="H169" i="3"/>
  <c r="F169" i="3"/>
  <c r="I169" i="3"/>
  <c r="G169" i="3"/>
  <c r="E169" i="3"/>
  <c r="H167" i="3"/>
  <c r="D167" i="3"/>
  <c r="E167" i="3"/>
  <c r="E161" i="3"/>
  <c r="J159" i="3"/>
  <c r="E157" i="3"/>
  <c r="E158" i="3" s="1"/>
  <c r="F157" i="3"/>
  <c r="F158" i="3" s="1"/>
  <c r="G157" i="3"/>
  <c r="H157" i="3"/>
  <c r="H158" i="3" s="1"/>
  <c r="I157" i="3"/>
  <c r="E155" i="3"/>
  <c r="E156" i="3" s="1"/>
  <c r="F155" i="3"/>
  <c r="F156" i="3" s="1"/>
  <c r="G155" i="3"/>
  <c r="G156" i="3" s="1"/>
  <c r="H155" i="3"/>
  <c r="H156" i="3" s="1"/>
  <c r="I155" i="3"/>
  <c r="E151" i="3"/>
  <c r="E152" i="3" s="1"/>
  <c r="I151" i="3"/>
  <c r="I152" i="3" s="1"/>
  <c r="E149" i="3"/>
  <c r="E150" i="3" s="1"/>
  <c r="F149" i="3"/>
  <c r="F150" i="3" s="1"/>
  <c r="G149" i="3"/>
  <c r="G150" i="3" s="1"/>
  <c r="H149" i="3"/>
  <c r="H150" i="3" s="1"/>
  <c r="I149" i="3"/>
  <c r="D157" i="3"/>
  <c r="D155" i="3"/>
  <c r="D156" i="3" s="1"/>
  <c r="D149" i="3"/>
  <c r="I158" i="3"/>
  <c r="G158" i="3"/>
  <c r="D158" i="3"/>
  <c r="D150" i="3"/>
  <c r="J148" i="3"/>
  <c r="E146" i="3"/>
  <c r="E147" i="3" s="1"/>
  <c r="F146" i="3"/>
  <c r="F147" i="3" s="1"/>
  <c r="G146" i="3"/>
  <c r="G147" i="3" s="1"/>
  <c r="H146" i="3"/>
  <c r="H147" i="3" s="1"/>
  <c r="I146" i="3"/>
  <c r="I147" i="3" s="1"/>
  <c r="E144" i="3"/>
  <c r="E145" i="3" s="1"/>
  <c r="F144" i="3"/>
  <c r="F145" i="3" s="1"/>
  <c r="G144" i="3"/>
  <c r="H144" i="3"/>
  <c r="H145" i="3" s="1"/>
  <c r="I144" i="3"/>
  <c r="E140" i="3"/>
  <c r="E141" i="3" s="1"/>
  <c r="I140" i="3"/>
  <c r="I141" i="3" s="1"/>
  <c r="E138" i="3"/>
  <c r="E139" i="3" s="1"/>
  <c r="G138" i="3"/>
  <c r="G139" i="3" s="1"/>
  <c r="H138" i="3"/>
  <c r="H139" i="3" s="1"/>
  <c r="I138" i="3"/>
  <c r="D146" i="3"/>
  <c r="D147" i="3" s="1"/>
  <c r="D144" i="3"/>
  <c r="D145" i="3" s="1"/>
  <c r="D138" i="3"/>
  <c r="G145" i="3"/>
  <c r="D139" i="3"/>
  <c r="J137" i="3"/>
  <c r="E135" i="3"/>
  <c r="E136" i="3" s="1"/>
  <c r="F135" i="3"/>
  <c r="F136" i="3" s="1"/>
  <c r="G135" i="3"/>
  <c r="G136" i="3" s="1"/>
  <c r="H135" i="3"/>
  <c r="H136" i="3" s="1"/>
  <c r="I135" i="3"/>
  <c r="I136" i="3" s="1"/>
  <c r="E133" i="3"/>
  <c r="E134" i="3" s="1"/>
  <c r="F133" i="3"/>
  <c r="F134" i="3" s="1"/>
  <c r="G133" i="3"/>
  <c r="G134" i="3" s="1"/>
  <c r="H133" i="3"/>
  <c r="H134" i="3" s="1"/>
  <c r="I133" i="3"/>
  <c r="E129" i="3"/>
  <c r="E130" i="3" s="1"/>
  <c r="I129" i="3"/>
  <c r="I130" i="3" s="1"/>
  <c r="E127" i="3"/>
  <c r="E128" i="3" s="1"/>
  <c r="G127" i="3"/>
  <c r="G128" i="3" s="1"/>
  <c r="H127" i="3"/>
  <c r="H128" i="3" s="1"/>
  <c r="I127" i="3"/>
  <c r="D135" i="3"/>
  <c r="D133" i="3"/>
  <c r="J126" i="3"/>
  <c r="E124" i="3"/>
  <c r="E125" i="3" s="1"/>
  <c r="F124" i="3"/>
  <c r="F125" i="3" s="1"/>
  <c r="G124" i="3"/>
  <c r="G125" i="3" s="1"/>
  <c r="H124" i="3"/>
  <c r="H125" i="3" s="1"/>
  <c r="I124" i="3"/>
  <c r="E122" i="3"/>
  <c r="E123" i="3" s="1"/>
  <c r="F122" i="3"/>
  <c r="F123" i="3" s="1"/>
  <c r="G122" i="3"/>
  <c r="G123" i="3" s="1"/>
  <c r="H122" i="3"/>
  <c r="H123" i="3" s="1"/>
  <c r="I122" i="3"/>
  <c r="E118" i="3"/>
  <c r="E119" i="3" s="1"/>
  <c r="I118" i="3"/>
  <c r="I119" i="3" s="1"/>
  <c r="E116" i="3"/>
  <c r="E117" i="3" s="1"/>
  <c r="G116" i="3"/>
  <c r="H116" i="3"/>
  <c r="H117" i="3" s="1"/>
  <c r="I116" i="3"/>
  <c r="D124" i="3"/>
  <c r="D125" i="3" s="1"/>
  <c r="D122" i="3"/>
  <c r="D116" i="3"/>
  <c r="D117" i="3" s="1"/>
  <c r="I125" i="3"/>
  <c r="G117" i="3"/>
  <c r="J115" i="3"/>
  <c r="E100" i="3"/>
  <c r="E101" i="3" s="1"/>
  <c r="F100" i="3"/>
  <c r="G100" i="3"/>
  <c r="G101" i="3" s="1"/>
  <c r="H100" i="3"/>
  <c r="I100" i="3"/>
  <c r="E113" i="3"/>
  <c r="E114" i="3" s="1"/>
  <c r="F113" i="3"/>
  <c r="F114" i="3" s="1"/>
  <c r="G113" i="3"/>
  <c r="G114" i="3" s="1"/>
  <c r="H113" i="3"/>
  <c r="H114" i="3" s="1"/>
  <c r="I113" i="3"/>
  <c r="E111" i="3"/>
  <c r="E112" i="3" s="1"/>
  <c r="F111" i="3"/>
  <c r="F112" i="3" s="1"/>
  <c r="G111" i="3"/>
  <c r="G112" i="3" s="1"/>
  <c r="H111" i="3"/>
  <c r="H112" i="3" s="1"/>
  <c r="I111" i="3"/>
  <c r="E107" i="3"/>
  <c r="I107" i="3"/>
  <c r="I108" i="3" s="1"/>
  <c r="E105" i="3"/>
  <c r="E106" i="3" s="1"/>
  <c r="F105" i="3"/>
  <c r="F106" i="3" s="1"/>
  <c r="G105" i="3"/>
  <c r="G106" i="3" s="1"/>
  <c r="H105" i="3"/>
  <c r="H106" i="3" s="1"/>
  <c r="I105" i="3"/>
  <c r="D113" i="3"/>
  <c r="D114" i="3" s="1"/>
  <c r="D105" i="3"/>
  <c r="D106" i="3" s="1"/>
  <c r="D111" i="3"/>
  <c r="I114" i="3"/>
  <c r="J104" i="3"/>
  <c r="E102" i="3"/>
  <c r="E103" i="3" s="1"/>
  <c r="F102" i="3"/>
  <c r="G102" i="3"/>
  <c r="G103" i="3" s="1"/>
  <c r="H102" i="3"/>
  <c r="H103" i="3" s="1"/>
  <c r="I102" i="3"/>
  <c r="I103" i="3" s="1"/>
  <c r="H101" i="3"/>
  <c r="I96" i="3"/>
  <c r="I97" i="3" s="1"/>
  <c r="E94" i="3"/>
  <c r="E95" i="3" s="1"/>
  <c r="F94" i="3"/>
  <c r="F95" i="3" s="1"/>
  <c r="G94" i="3"/>
  <c r="G95" i="3" s="1"/>
  <c r="H94" i="3"/>
  <c r="H95" i="3" s="1"/>
  <c r="I94" i="3"/>
  <c r="D102" i="3"/>
  <c r="D103" i="3" s="1"/>
  <c r="D100" i="3"/>
  <c r="D101" i="3" s="1"/>
  <c r="D94" i="3"/>
  <c r="D95" i="3" s="1"/>
  <c r="I166" i="8"/>
  <c r="I167" i="8" s="1"/>
  <c r="H166" i="8"/>
  <c r="H167" i="8" s="1"/>
  <c r="G166" i="8"/>
  <c r="G167" i="8" s="1"/>
  <c r="F166" i="8"/>
  <c r="F167" i="8" s="1"/>
  <c r="E166" i="8"/>
  <c r="E167" i="8" s="1"/>
  <c r="D166" i="8"/>
  <c r="D167" i="8" s="1"/>
  <c r="I164" i="8"/>
  <c r="H164" i="8"/>
  <c r="H165" i="8" s="1"/>
  <c r="G164" i="8"/>
  <c r="G165" i="8" s="1"/>
  <c r="F164" i="8"/>
  <c r="F165" i="8" s="1"/>
  <c r="E164" i="8"/>
  <c r="E165" i="8" s="1"/>
  <c r="D164" i="8"/>
  <c r="D165" i="8" s="1"/>
  <c r="E160" i="8"/>
  <c r="E161" i="8" s="1"/>
  <c r="I158" i="8"/>
  <c r="H158" i="8"/>
  <c r="H159" i="8" s="1"/>
  <c r="G158" i="8"/>
  <c r="G159" i="8" s="1"/>
  <c r="F158" i="8"/>
  <c r="F159" i="8" s="1"/>
  <c r="E158" i="8"/>
  <c r="E159" i="8" s="1"/>
  <c r="J157" i="8"/>
  <c r="I155" i="8"/>
  <c r="I156" i="8" s="1"/>
  <c r="H155" i="8"/>
  <c r="H156" i="8" s="1"/>
  <c r="G155" i="8"/>
  <c r="G156" i="8" s="1"/>
  <c r="F155" i="8"/>
  <c r="F156" i="8" s="1"/>
  <c r="E155" i="8"/>
  <c r="E156" i="8" s="1"/>
  <c r="D155" i="8"/>
  <c r="D156" i="8" s="1"/>
  <c r="I153" i="8"/>
  <c r="H153" i="8"/>
  <c r="H154" i="8" s="1"/>
  <c r="G153" i="8"/>
  <c r="G154" i="8" s="1"/>
  <c r="F153" i="8"/>
  <c r="F154" i="8" s="1"/>
  <c r="E153" i="8"/>
  <c r="E154" i="8" s="1"/>
  <c r="D153" i="8"/>
  <c r="D154" i="8" s="1"/>
  <c r="E149" i="8"/>
  <c r="E150" i="8" s="1"/>
  <c r="I147" i="8"/>
  <c r="G147" i="8"/>
  <c r="G148" i="8" s="1"/>
  <c r="F147" i="8"/>
  <c r="F148" i="8" s="1"/>
  <c r="E147" i="8"/>
  <c r="E148" i="8" s="1"/>
  <c r="D147" i="8"/>
  <c r="D148" i="8" s="1"/>
  <c r="J146" i="8"/>
  <c r="I144" i="8"/>
  <c r="I145" i="8" s="1"/>
  <c r="H144" i="8"/>
  <c r="H145" i="8" s="1"/>
  <c r="G144" i="8"/>
  <c r="G145" i="8" s="1"/>
  <c r="F144" i="8"/>
  <c r="F145" i="8" s="1"/>
  <c r="E144" i="8"/>
  <c r="E145" i="8" s="1"/>
  <c r="D144" i="8"/>
  <c r="D145" i="8" s="1"/>
  <c r="I142" i="8"/>
  <c r="H142" i="8"/>
  <c r="H143" i="8" s="1"/>
  <c r="G142" i="8"/>
  <c r="G143" i="8" s="1"/>
  <c r="F142" i="8"/>
  <c r="F143" i="8" s="1"/>
  <c r="E142" i="8"/>
  <c r="E143" i="8" s="1"/>
  <c r="D142" i="8"/>
  <c r="D143" i="8" s="1"/>
  <c r="I138" i="8"/>
  <c r="I139" i="8" s="1"/>
  <c r="E138" i="8"/>
  <c r="E139" i="8" s="1"/>
  <c r="I136" i="8"/>
  <c r="H136" i="8"/>
  <c r="H137" i="8" s="1"/>
  <c r="G136" i="8"/>
  <c r="G137" i="8" s="1"/>
  <c r="E136" i="8"/>
  <c r="E137" i="8" s="1"/>
  <c r="D136" i="8"/>
  <c r="D137" i="8" s="1"/>
  <c r="J135" i="8"/>
  <c r="I133" i="8"/>
  <c r="I134" i="8" s="1"/>
  <c r="H133" i="8"/>
  <c r="H134" i="8" s="1"/>
  <c r="G133" i="8"/>
  <c r="G134" i="8" s="1"/>
  <c r="F133" i="8"/>
  <c r="F134" i="8" s="1"/>
  <c r="E133" i="8"/>
  <c r="E134" i="8" s="1"/>
  <c r="D133" i="8"/>
  <c r="D134" i="8" s="1"/>
  <c r="I131" i="8"/>
  <c r="H131" i="8"/>
  <c r="H132" i="8" s="1"/>
  <c r="G131" i="8"/>
  <c r="G132" i="8" s="1"/>
  <c r="F131" i="8"/>
  <c r="F132" i="8" s="1"/>
  <c r="E131" i="8"/>
  <c r="E132" i="8" s="1"/>
  <c r="D131" i="8"/>
  <c r="D132" i="8" s="1"/>
  <c r="I127" i="8"/>
  <c r="I128" i="8" s="1"/>
  <c r="E127" i="8"/>
  <c r="E128" i="8" s="1"/>
  <c r="I125" i="8"/>
  <c r="H125" i="8"/>
  <c r="H126" i="8" s="1"/>
  <c r="G125" i="8"/>
  <c r="G126" i="8" s="1"/>
  <c r="F125" i="8"/>
  <c r="F126" i="8" s="1"/>
  <c r="E125" i="8"/>
  <c r="E126" i="8" s="1"/>
  <c r="D125" i="8"/>
  <c r="D126" i="8" s="1"/>
  <c r="J124" i="8"/>
  <c r="I122" i="8"/>
  <c r="I123" i="8" s="1"/>
  <c r="H122" i="8"/>
  <c r="H123" i="8" s="1"/>
  <c r="G122" i="8"/>
  <c r="G123" i="8" s="1"/>
  <c r="F122" i="8"/>
  <c r="F123" i="8" s="1"/>
  <c r="E122" i="8"/>
  <c r="E123" i="8" s="1"/>
  <c r="D122" i="8"/>
  <c r="I120" i="8"/>
  <c r="H120" i="8"/>
  <c r="H121" i="8" s="1"/>
  <c r="G120" i="8"/>
  <c r="G121" i="8" s="1"/>
  <c r="F120" i="8"/>
  <c r="F121" i="8" s="1"/>
  <c r="E120" i="8"/>
  <c r="E121" i="8" s="1"/>
  <c r="D120" i="8"/>
  <c r="D121" i="8" s="1"/>
  <c r="I116" i="8"/>
  <c r="I117" i="8" s="1"/>
  <c r="E116" i="8"/>
  <c r="E117" i="8" s="1"/>
  <c r="I114" i="8"/>
  <c r="G114" i="8"/>
  <c r="G115" i="8" s="1"/>
  <c r="F114" i="8"/>
  <c r="F115" i="8" s="1"/>
  <c r="E114" i="8"/>
  <c r="E115" i="8" s="1"/>
  <c r="D114" i="8"/>
  <c r="D115" i="8" s="1"/>
  <c r="J113" i="8"/>
  <c r="I111" i="8"/>
  <c r="I112" i="8" s="1"/>
  <c r="H111" i="8"/>
  <c r="H112" i="8" s="1"/>
  <c r="G111" i="8"/>
  <c r="G112" i="8" s="1"/>
  <c r="F111" i="8"/>
  <c r="F112" i="8" s="1"/>
  <c r="E111" i="8"/>
  <c r="E112" i="8" s="1"/>
  <c r="D111" i="8"/>
  <c r="I109" i="8"/>
  <c r="H109" i="8"/>
  <c r="H110" i="8" s="1"/>
  <c r="G109" i="8"/>
  <c r="G110" i="8" s="1"/>
  <c r="F109" i="8"/>
  <c r="F110" i="8" s="1"/>
  <c r="E109" i="8"/>
  <c r="E110" i="8" s="1"/>
  <c r="D109" i="8"/>
  <c r="D110" i="8" s="1"/>
  <c r="I105" i="8"/>
  <c r="I106" i="8" s="1"/>
  <c r="E105" i="8"/>
  <c r="E106" i="8" s="1"/>
  <c r="I103" i="8"/>
  <c r="G103" i="8"/>
  <c r="G104" i="8" s="1"/>
  <c r="E103" i="8"/>
  <c r="E104" i="8" s="1"/>
  <c r="D103" i="8"/>
  <c r="D104" i="8" s="1"/>
  <c r="J102" i="8"/>
  <c r="I100" i="8"/>
  <c r="I101" i="8" s="1"/>
  <c r="H100" i="8"/>
  <c r="H101" i="8" s="1"/>
  <c r="G100" i="8"/>
  <c r="G101" i="8" s="1"/>
  <c r="F100" i="8"/>
  <c r="F101" i="8" s="1"/>
  <c r="E100" i="8"/>
  <c r="E101" i="8" s="1"/>
  <c r="D100" i="8"/>
  <c r="I98" i="8"/>
  <c r="H98" i="8"/>
  <c r="H99" i="8" s="1"/>
  <c r="G98" i="8"/>
  <c r="G99" i="8" s="1"/>
  <c r="F98" i="8"/>
  <c r="F99" i="8" s="1"/>
  <c r="E98" i="8"/>
  <c r="E99" i="8" s="1"/>
  <c r="D98" i="8"/>
  <c r="D99" i="8" s="1"/>
  <c r="I94" i="8"/>
  <c r="I95" i="8" s="1"/>
  <c r="E94" i="8"/>
  <c r="E95" i="8" s="1"/>
  <c r="I92" i="8"/>
  <c r="H92" i="8"/>
  <c r="H93" i="8" s="1"/>
  <c r="G92" i="8"/>
  <c r="G93" i="8" s="1"/>
  <c r="F92" i="8"/>
  <c r="F93" i="8" s="1"/>
  <c r="E92" i="8"/>
  <c r="E93" i="8" s="1"/>
  <c r="D92" i="8"/>
  <c r="D93" i="8" s="1"/>
  <c r="J91" i="8"/>
  <c r="I89" i="8"/>
  <c r="I90" i="8" s="1"/>
  <c r="H89" i="8"/>
  <c r="H90" i="8" s="1"/>
  <c r="G89" i="8"/>
  <c r="G90" i="8" s="1"/>
  <c r="F89" i="8"/>
  <c r="F90" i="8" s="1"/>
  <c r="E89" i="8"/>
  <c r="E90" i="8" s="1"/>
  <c r="D89" i="8"/>
  <c r="D90" i="8" s="1"/>
  <c r="I87" i="8"/>
  <c r="H87" i="8"/>
  <c r="H88" i="8" s="1"/>
  <c r="G87" i="8"/>
  <c r="G88" i="8" s="1"/>
  <c r="F87" i="8"/>
  <c r="F88" i="8" s="1"/>
  <c r="E87" i="8"/>
  <c r="E88" i="8" s="1"/>
  <c r="D87" i="8"/>
  <c r="D88" i="8" s="1"/>
  <c r="I83" i="8"/>
  <c r="I84" i="8" s="1"/>
  <c r="E83" i="8"/>
  <c r="E84" i="8" s="1"/>
  <c r="I81" i="8"/>
  <c r="H81" i="8"/>
  <c r="H82" i="8" s="1"/>
  <c r="G81" i="8"/>
  <c r="G82" i="8" s="1"/>
  <c r="F81" i="8"/>
  <c r="F82" i="8" s="1"/>
  <c r="E81" i="8"/>
  <c r="E82" i="8" s="1"/>
  <c r="J80" i="8"/>
  <c r="I78" i="8"/>
  <c r="I79" i="8" s="1"/>
  <c r="H78" i="8"/>
  <c r="H79" i="8" s="1"/>
  <c r="G78" i="8"/>
  <c r="G79" i="8" s="1"/>
  <c r="F78" i="8"/>
  <c r="F79" i="8" s="1"/>
  <c r="E78" i="8"/>
  <c r="E79" i="8" s="1"/>
  <c r="D78" i="8"/>
  <c r="D79" i="8" s="1"/>
  <c r="I76" i="8"/>
  <c r="H76" i="8"/>
  <c r="H77" i="8" s="1"/>
  <c r="G76" i="8"/>
  <c r="G77" i="8" s="1"/>
  <c r="F76" i="8"/>
  <c r="F77" i="8" s="1"/>
  <c r="E76" i="8"/>
  <c r="E77" i="8" s="1"/>
  <c r="D76" i="8"/>
  <c r="D77" i="8" s="1"/>
  <c r="E72" i="8"/>
  <c r="E73" i="8" s="1"/>
  <c r="I70" i="8"/>
  <c r="G70" i="8"/>
  <c r="G71" i="8" s="1"/>
  <c r="F70" i="8"/>
  <c r="F71" i="8" s="1"/>
  <c r="E70" i="8"/>
  <c r="E71" i="8" s="1"/>
  <c r="J69" i="8"/>
  <c r="I67" i="8"/>
  <c r="I68" i="8" s="1"/>
  <c r="H67" i="8"/>
  <c r="H68" i="8" s="1"/>
  <c r="G67" i="8"/>
  <c r="G68" i="8" s="1"/>
  <c r="F67" i="8"/>
  <c r="F68" i="8" s="1"/>
  <c r="E67" i="8"/>
  <c r="E68" i="8" s="1"/>
  <c r="D67" i="8"/>
  <c r="I65" i="8"/>
  <c r="H65" i="8"/>
  <c r="H66" i="8" s="1"/>
  <c r="G65" i="8"/>
  <c r="G66" i="8" s="1"/>
  <c r="F65" i="8"/>
  <c r="F66" i="8" s="1"/>
  <c r="E65" i="8"/>
  <c r="E66" i="8" s="1"/>
  <c r="D65" i="8"/>
  <c r="I61" i="8"/>
  <c r="I62" i="8" s="1"/>
  <c r="E61" i="8"/>
  <c r="E62" i="8" s="1"/>
  <c r="I59" i="8"/>
  <c r="H59" i="8"/>
  <c r="H60" i="8" s="1"/>
  <c r="G59" i="8"/>
  <c r="G60" i="8" s="1"/>
  <c r="F59" i="8"/>
  <c r="F60" i="8" s="1"/>
  <c r="E59" i="8"/>
  <c r="E60" i="8" s="1"/>
  <c r="D59" i="8"/>
  <c r="J58" i="8"/>
  <c r="J68" i="8" s="1"/>
  <c r="N67" i="8" s="1"/>
  <c r="W12" i="8" s="1"/>
  <c r="I56" i="8"/>
  <c r="I57" i="8" s="1"/>
  <c r="H56" i="8"/>
  <c r="H57" i="8" s="1"/>
  <c r="G56" i="8"/>
  <c r="G57" i="8" s="1"/>
  <c r="F56" i="8"/>
  <c r="F57" i="8" s="1"/>
  <c r="E56" i="8"/>
  <c r="E57" i="8" s="1"/>
  <c r="D56" i="8"/>
  <c r="D57" i="8" s="1"/>
  <c r="I54" i="8"/>
  <c r="H54" i="8"/>
  <c r="H55" i="8" s="1"/>
  <c r="G54" i="8"/>
  <c r="G55" i="8" s="1"/>
  <c r="F54" i="8"/>
  <c r="F55" i="8" s="1"/>
  <c r="E54" i="8"/>
  <c r="E55" i="8" s="1"/>
  <c r="D54" i="8"/>
  <c r="D55" i="8" s="1"/>
  <c r="I50" i="8"/>
  <c r="I51" i="8" s="1"/>
  <c r="E50" i="8"/>
  <c r="E51" i="8" s="1"/>
  <c r="I48" i="8"/>
  <c r="H48" i="8"/>
  <c r="H49" i="8" s="1"/>
  <c r="G48" i="8"/>
  <c r="G49" i="8" s="1"/>
  <c r="F48" i="8"/>
  <c r="F49" i="8" s="1"/>
  <c r="E48" i="8"/>
  <c r="E49" i="8" s="1"/>
  <c r="D48" i="8"/>
  <c r="D49" i="8" s="1"/>
  <c r="J47" i="8"/>
  <c r="I45" i="8"/>
  <c r="I46" i="8" s="1"/>
  <c r="H45" i="8"/>
  <c r="H46" i="8" s="1"/>
  <c r="G45" i="8"/>
  <c r="G46" i="8" s="1"/>
  <c r="F45" i="8"/>
  <c r="F46" i="8" s="1"/>
  <c r="E45" i="8"/>
  <c r="E46" i="8" s="1"/>
  <c r="D45" i="8"/>
  <c r="I43" i="8"/>
  <c r="H43" i="8"/>
  <c r="H44" i="8" s="1"/>
  <c r="G43" i="8"/>
  <c r="G44" i="8" s="1"/>
  <c r="F43" i="8"/>
  <c r="F44" i="8" s="1"/>
  <c r="E43" i="8"/>
  <c r="E44" i="8" s="1"/>
  <c r="D43" i="8"/>
  <c r="I39" i="8"/>
  <c r="I40" i="8" s="1"/>
  <c r="E39" i="8"/>
  <c r="E40" i="8" s="1"/>
  <c r="I37" i="8"/>
  <c r="G37" i="8"/>
  <c r="G38" i="8" s="1"/>
  <c r="E37" i="8"/>
  <c r="E38" i="8" s="1"/>
  <c r="D37" i="8"/>
  <c r="J36" i="8"/>
  <c r="J46" i="8" s="1"/>
  <c r="N45" i="8" s="1"/>
  <c r="U12" i="8" s="1"/>
  <c r="I34" i="8"/>
  <c r="I35" i="8" s="1"/>
  <c r="H34" i="8"/>
  <c r="H35" i="8" s="1"/>
  <c r="G34" i="8"/>
  <c r="G35" i="8" s="1"/>
  <c r="F34" i="8"/>
  <c r="F35" i="8" s="1"/>
  <c r="E34" i="8"/>
  <c r="E35" i="8" s="1"/>
  <c r="D34" i="8"/>
  <c r="D35" i="8" s="1"/>
  <c r="I32" i="8"/>
  <c r="H32" i="8"/>
  <c r="H33" i="8" s="1"/>
  <c r="G32" i="8"/>
  <c r="G33" i="8" s="1"/>
  <c r="F32" i="8"/>
  <c r="F33" i="8" s="1"/>
  <c r="E32" i="8"/>
  <c r="E33" i="8" s="1"/>
  <c r="D32" i="8"/>
  <c r="D33" i="8" s="1"/>
  <c r="E28" i="8"/>
  <c r="E29" i="8" s="1"/>
  <c r="I26" i="8"/>
  <c r="H26" i="8"/>
  <c r="H27" i="8" s="1"/>
  <c r="G26" i="8"/>
  <c r="G27" i="8" s="1"/>
  <c r="F26" i="8"/>
  <c r="F27" i="8" s="1"/>
  <c r="E26" i="8"/>
  <c r="E27" i="8" s="1"/>
  <c r="D26" i="8"/>
  <c r="D27" i="8" s="1"/>
  <c r="J25" i="8"/>
  <c r="I23" i="8"/>
  <c r="I24" i="8" s="1"/>
  <c r="H23" i="8"/>
  <c r="H24" i="8" s="1"/>
  <c r="G23" i="8"/>
  <c r="G24" i="8" s="1"/>
  <c r="F23" i="8"/>
  <c r="F24" i="8" s="1"/>
  <c r="E23" i="8"/>
  <c r="E24" i="8" s="1"/>
  <c r="D23" i="8"/>
  <c r="I21" i="8"/>
  <c r="H21" i="8"/>
  <c r="H22" i="8" s="1"/>
  <c r="G21" i="8"/>
  <c r="G22" i="8" s="1"/>
  <c r="F21" i="8"/>
  <c r="F22" i="8" s="1"/>
  <c r="E21" i="8"/>
  <c r="E22" i="8" s="1"/>
  <c r="D21" i="8"/>
  <c r="I17" i="8"/>
  <c r="I18" i="8" s="1"/>
  <c r="E17" i="8"/>
  <c r="E18" i="8" s="1"/>
  <c r="I15" i="8"/>
  <c r="H15" i="8"/>
  <c r="H16" i="8" s="1"/>
  <c r="G15" i="8"/>
  <c r="G16" i="8" s="1"/>
  <c r="F15" i="8"/>
  <c r="F16" i="8" s="1"/>
  <c r="E15" i="8"/>
  <c r="E16" i="8" s="1"/>
  <c r="D15" i="8"/>
  <c r="D16" i="8" s="1"/>
  <c r="J14" i="8"/>
  <c r="I12" i="8"/>
  <c r="I13" i="8" s="1"/>
  <c r="H12" i="8"/>
  <c r="H13" i="8" s="1"/>
  <c r="G12" i="8"/>
  <c r="G13" i="8" s="1"/>
  <c r="F12" i="8"/>
  <c r="F13" i="8" s="1"/>
  <c r="E12" i="8"/>
  <c r="E13" i="8" s="1"/>
  <c r="D12" i="8"/>
  <c r="I10" i="8"/>
  <c r="H10" i="8"/>
  <c r="H11" i="8" s="1"/>
  <c r="G10" i="8"/>
  <c r="G11" i="8" s="1"/>
  <c r="F10" i="8"/>
  <c r="F11" i="8" s="1"/>
  <c r="E10" i="8"/>
  <c r="E11" i="8" s="1"/>
  <c r="D10" i="8"/>
  <c r="D11" i="8" s="1"/>
  <c r="I6" i="8"/>
  <c r="I7" i="8" s="1"/>
  <c r="E6" i="8"/>
  <c r="E7" i="8" s="1"/>
  <c r="I4" i="8"/>
  <c r="H4" i="8"/>
  <c r="H5" i="8" s="1"/>
  <c r="G4" i="8"/>
  <c r="G5" i="8" s="1"/>
  <c r="F4" i="8"/>
  <c r="F5" i="8" s="1"/>
  <c r="E4" i="8"/>
  <c r="E5" i="8" s="1"/>
  <c r="D4" i="8"/>
  <c r="D5" i="8" s="1"/>
  <c r="J3" i="8"/>
  <c r="J13" i="8" s="1"/>
  <c r="N12" i="8" s="1"/>
  <c r="R12" i="8" s="1"/>
  <c r="J93" i="3"/>
  <c r="J237" i="3" l="1"/>
  <c r="J238" i="3" s="1"/>
  <c r="N237" i="3" s="1"/>
  <c r="J210" i="3"/>
  <c r="J211" i="3" s="1"/>
  <c r="N210" i="3" s="1"/>
  <c r="J182" i="3"/>
  <c r="J183" i="3" s="1"/>
  <c r="N182" i="3" s="1"/>
  <c r="J204" i="3"/>
  <c r="J205" i="3" s="1"/>
  <c r="N204" i="3" s="1"/>
  <c r="J215" i="3"/>
  <c r="J216" i="3" s="1"/>
  <c r="N215" i="3" s="1"/>
  <c r="J171" i="3"/>
  <c r="J172" i="3" s="1"/>
  <c r="N171" i="3" s="1"/>
  <c r="F217" i="3"/>
  <c r="F218" i="3" s="1"/>
  <c r="F228" i="3"/>
  <c r="F229" i="3" s="1"/>
  <c r="F195" i="3"/>
  <c r="F196" i="3" s="1"/>
  <c r="F173" i="3"/>
  <c r="F174" i="3" s="1"/>
  <c r="F239" i="3"/>
  <c r="F240" i="3" s="1"/>
  <c r="F206" i="3"/>
  <c r="F207" i="3" s="1"/>
  <c r="F140" i="3"/>
  <c r="F141" i="3" s="1"/>
  <c r="F250" i="3"/>
  <c r="F251" i="3" s="1"/>
  <c r="F107" i="3"/>
  <c r="F108" i="3" s="1"/>
  <c r="F116" i="8"/>
  <c r="F117" i="8" s="1"/>
  <c r="F94" i="8"/>
  <c r="F95" i="8" s="1"/>
  <c r="F50" i="8"/>
  <c r="F51" i="8" s="1"/>
  <c r="F28" i="8"/>
  <c r="F29" i="8" s="1"/>
  <c r="F6" i="8"/>
  <c r="F7" i="8" s="1"/>
  <c r="F151" i="3"/>
  <c r="F152" i="3" s="1"/>
  <c r="F118" i="3"/>
  <c r="F119" i="3" s="1"/>
  <c r="F129" i="3"/>
  <c r="F130" i="3" s="1"/>
  <c r="F127" i="8"/>
  <c r="F128" i="8" s="1"/>
  <c r="F105" i="8"/>
  <c r="F106" i="8" s="1"/>
  <c r="F83" i="8"/>
  <c r="F84" i="8" s="1"/>
  <c r="F61" i="8"/>
  <c r="F62" i="8" s="1"/>
  <c r="F39" i="8"/>
  <c r="F40" i="8" s="1"/>
  <c r="F17" i="8"/>
  <c r="F18" i="8" s="1"/>
  <c r="F138" i="8"/>
  <c r="F139" i="8" s="1"/>
  <c r="F96" i="3"/>
  <c r="F97" i="3" s="1"/>
  <c r="F160" i="3"/>
  <c r="F161" i="3" s="1"/>
  <c r="I72" i="8"/>
  <c r="I73" i="8" s="1"/>
  <c r="I160" i="8"/>
  <c r="I161" i="8" s="1"/>
  <c r="J221" i="3"/>
  <c r="J222" i="3" s="1"/>
  <c r="N221" i="3" s="1"/>
  <c r="E241" i="3"/>
  <c r="E242" i="3" s="1"/>
  <c r="E98" i="3"/>
  <c r="E99" i="3" s="1"/>
  <c r="E252" i="3"/>
  <c r="E253" i="3" s="1"/>
  <c r="E153" i="3"/>
  <c r="E154" i="3" s="1"/>
  <c r="E109" i="3"/>
  <c r="E110" i="3" s="1"/>
  <c r="E118" i="8"/>
  <c r="E119" i="8" s="1"/>
  <c r="E96" i="8"/>
  <c r="E97" i="8" s="1"/>
  <c r="E30" i="8"/>
  <c r="E31" i="8" s="1"/>
  <c r="E8" i="8"/>
  <c r="E9" i="8" s="1"/>
  <c r="E120" i="3"/>
  <c r="E121" i="3" s="1"/>
  <c r="E230" i="3"/>
  <c r="E231" i="3" s="1"/>
  <c r="E85" i="8"/>
  <c r="E86" i="8" s="1"/>
  <c r="E131" i="3"/>
  <c r="E132" i="3" s="1"/>
  <c r="E175" i="3"/>
  <c r="E176" i="3" s="1"/>
  <c r="E107" i="8"/>
  <c r="E108" i="8" s="1"/>
  <c r="E41" i="8"/>
  <c r="E42" i="8" s="1"/>
  <c r="E63" i="8"/>
  <c r="E64" i="8" s="1"/>
  <c r="E129" i="8"/>
  <c r="E130" i="8" s="1"/>
  <c r="E197" i="3"/>
  <c r="E198" i="3" s="1"/>
  <c r="E162" i="3"/>
  <c r="E163" i="3" s="1"/>
  <c r="H239" i="3"/>
  <c r="H240" i="3" s="1"/>
  <c r="H206" i="3"/>
  <c r="H207" i="3" s="1"/>
  <c r="H140" i="3"/>
  <c r="H141" i="3" s="1"/>
  <c r="H250" i="3"/>
  <c r="H251" i="3" s="1"/>
  <c r="H151" i="3"/>
  <c r="H152" i="3" s="1"/>
  <c r="H217" i="3"/>
  <c r="H218" i="3" s="1"/>
  <c r="H129" i="3"/>
  <c r="H130" i="3" s="1"/>
  <c r="H127" i="8"/>
  <c r="H128" i="8" s="1"/>
  <c r="H105" i="8"/>
  <c r="H106" i="8" s="1"/>
  <c r="H83" i="8"/>
  <c r="H84" i="8" s="1"/>
  <c r="H61" i="8"/>
  <c r="H62" i="8" s="1"/>
  <c r="H39" i="8"/>
  <c r="H40" i="8" s="1"/>
  <c r="H17" i="8"/>
  <c r="H18" i="8" s="1"/>
  <c r="H173" i="3"/>
  <c r="H174" i="3" s="1"/>
  <c r="H96" i="3"/>
  <c r="H97" i="3" s="1"/>
  <c r="H138" i="8"/>
  <c r="H139" i="8" s="1"/>
  <c r="H195" i="3"/>
  <c r="H196" i="3" s="1"/>
  <c r="H107" i="3"/>
  <c r="H108" i="3" s="1"/>
  <c r="H116" i="8"/>
  <c r="H117" i="8" s="1"/>
  <c r="H94" i="8"/>
  <c r="H95" i="8" s="1"/>
  <c r="H50" i="8"/>
  <c r="H51" i="8" s="1"/>
  <c r="H28" i="8"/>
  <c r="H29" i="8" s="1"/>
  <c r="H6" i="8"/>
  <c r="H7" i="8" s="1"/>
  <c r="H228" i="3"/>
  <c r="H229" i="3" s="1"/>
  <c r="H118" i="3"/>
  <c r="H119" i="3" s="1"/>
  <c r="H160" i="3"/>
  <c r="H161" i="3" s="1"/>
  <c r="H70" i="8"/>
  <c r="H71" i="8" s="1"/>
  <c r="D249" i="3"/>
  <c r="L248" i="3"/>
  <c r="M248" i="3" s="1"/>
  <c r="N249" i="3" s="1"/>
  <c r="L237" i="3"/>
  <c r="M237" i="3" s="1"/>
  <c r="N238" i="3" s="1"/>
  <c r="I241" i="3"/>
  <c r="I242" i="3" s="1"/>
  <c r="I98" i="3"/>
  <c r="I99" i="3" s="1"/>
  <c r="I252" i="3"/>
  <c r="I253" i="3" s="1"/>
  <c r="I153" i="3"/>
  <c r="I154" i="3" s="1"/>
  <c r="I109" i="3"/>
  <c r="I110" i="3" s="1"/>
  <c r="I118" i="8"/>
  <c r="I119" i="8" s="1"/>
  <c r="I96" i="8"/>
  <c r="I97" i="8" s="1"/>
  <c r="I30" i="8"/>
  <c r="I31" i="8" s="1"/>
  <c r="I8" i="8"/>
  <c r="I9" i="8" s="1"/>
  <c r="I120" i="3"/>
  <c r="I121" i="3" s="1"/>
  <c r="I131" i="3"/>
  <c r="I132" i="3" s="1"/>
  <c r="I175" i="3"/>
  <c r="I176" i="3" s="1"/>
  <c r="I107" i="8"/>
  <c r="I108" i="8" s="1"/>
  <c r="I41" i="8"/>
  <c r="I42" i="8" s="1"/>
  <c r="I197" i="3"/>
  <c r="I198" i="3" s="1"/>
  <c r="I129" i="8"/>
  <c r="I130" i="8" s="1"/>
  <c r="I63" i="8"/>
  <c r="I64" i="8" s="1"/>
  <c r="I230" i="3"/>
  <c r="I231" i="3" s="1"/>
  <c r="I85" i="8"/>
  <c r="I86" i="8" s="1"/>
  <c r="I162" i="3"/>
  <c r="I163" i="3" s="1"/>
  <c r="D239" i="3"/>
  <c r="D206" i="3"/>
  <c r="D140" i="3"/>
  <c r="D141" i="3" s="1"/>
  <c r="D250" i="3"/>
  <c r="D184" i="3"/>
  <c r="D151" i="3"/>
  <c r="D152" i="3" s="1"/>
  <c r="D217" i="3"/>
  <c r="D228" i="3"/>
  <c r="D129" i="3"/>
  <c r="D130" i="3" s="1"/>
  <c r="D160" i="8"/>
  <c r="D161" i="8" s="1"/>
  <c r="D127" i="8"/>
  <c r="D128" i="8" s="1"/>
  <c r="D105" i="8"/>
  <c r="D106" i="8" s="1"/>
  <c r="D83" i="8"/>
  <c r="D84" i="8" s="1"/>
  <c r="D61" i="8"/>
  <c r="D62" i="8" s="1"/>
  <c r="D39" i="8"/>
  <c r="D40" i="8" s="1"/>
  <c r="D17" i="8"/>
  <c r="D18" i="8" s="1"/>
  <c r="D96" i="3"/>
  <c r="D97" i="3" s="1"/>
  <c r="D138" i="8"/>
  <c r="D139" i="8" s="1"/>
  <c r="D173" i="3"/>
  <c r="D107" i="3"/>
  <c r="D108" i="3" s="1"/>
  <c r="D116" i="8"/>
  <c r="D117" i="8" s="1"/>
  <c r="D94" i="8"/>
  <c r="D95" i="8" s="1"/>
  <c r="D72" i="8"/>
  <c r="D73" i="8" s="1"/>
  <c r="D50" i="8"/>
  <c r="D51" i="8" s="1"/>
  <c r="D28" i="8"/>
  <c r="D29" i="8" s="1"/>
  <c r="D6" i="8"/>
  <c r="D195" i="3"/>
  <c r="D118" i="3"/>
  <c r="D119" i="3" s="1"/>
  <c r="D149" i="8"/>
  <c r="D150" i="8" s="1"/>
  <c r="G228" i="3"/>
  <c r="G229" i="3" s="1"/>
  <c r="G195" i="3"/>
  <c r="G196" i="3" s="1"/>
  <c r="G173" i="3"/>
  <c r="G174" i="3" s="1"/>
  <c r="G239" i="3"/>
  <c r="G240" i="3" s="1"/>
  <c r="G206" i="3"/>
  <c r="G207" i="3" s="1"/>
  <c r="G140" i="3"/>
  <c r="G141" i="3" s="1"/>
  <c r="G250" i="3"/>
  <c r="G251" i="3" s="1"/>
  <c r="G151" i="3"/>
  <c r="G152" i="3" s="1"/>
  <c r="G118" i="3"/>
  <c r="G119" i="3" s="1"/>
  <c r="G217" i="3"/>
  <c r="G218" i="3" s="1"/>
  <c r="G129" i="3"/>
  <c r="G130" i="3" s="1"/>
  <c r="G127" i="8"/>
  <c r="G128" i="8" s="1"/>
  <c r="G105" i="8"/>
  <c r="G106" i="8" s="1"/>
  <c r="G83" i="8"/>
  <c r="G84" i="8" s="1"/>
  <c r="G61" i="8"/>
  <c r="G62" i="8" s="1"/>
  <c r="G39" i="8"/>
  <c r="G40" i="8" s="1"/>
  <c r="G17" i="8"/>
  <c r="G18" i="8" s="1"/>
  <c r="G96" i="3"/>
  <c r="G97" i="3" s="1"/>
  <c r="G138" i="8"/>
  <c r="G139" i="8" s="1"/>
  <c r="G107" i="3"/>
  <c r="G108" i="3" s="1"/>
  <c r="G116" i="8"/>
  <c r="G117" i="8" s="1"/>
  <c r="G50" i="8"/>
  <c r="G51" i="8" s="1"/>
  <c r="G94" i="8"/>
  <c r="G95" i="8" s="1"/>
  <c r="G6" i="8"/>
  <c r="G7" i="8" s="1"/>
  <c r="G28" i="8"/>
  <c r="G29" i="8" s="1"/>
  <c r="G160" i="3"/>
  <c r="G161" i="3" s="1"/>
  <c r="J166" i="3"/>
  <c r="J167" i="3" s="1"/>
  <c r="N166" i="3" s="1"/>
  <c r="J168" i="3"/>
  <c r="J169" i="3" s="1"/>
  <c r="N168" i="3" s="1"/>
  <c r="J149" i="3"/>
  <c r="J150" i="3" s="1"/>
  <c r="N149" i="3" s="1"/>
  <c r="J155" i="3"/>
  <c r="J156" i="3" s="1"/>
  <c r="N155" i="3" s="1"/>
  <c r="J157" i="3"/>
  <c r="J158" i="3" s="1"/>
  <c r="N157" i="3" s="1"/>
  <c r="D123" i="3"/>
  <c r="N143" i="3"/>
  <c r="J138" i="3"/>
  <c r="J139" i="3" s="1"/>
  <c r="N138" i="3" s="1"/>
  <c r="N142" i="3"/>
  <c r="J144" i="3"/>
  <c r="J145" i="3" s="1"/>
  <c r="N144" i="3" s="1"/>
  <c r="J146" i="3"/>
  <c r="J147" i="3" s="1"/>
  <c r="N146" i="3" s="1"/>
  <c r="D128" i="3"/>
  <c r="D134" i="3"/>
  <c r="D136" i="3"/>
  <c r="J127" i="3"/>
  <c r="J128" i="3" s="1"/>
  <c r="N127" i="3" s="1"/>
  <c r="J133" i="3"/>
  <c r="J134" i="3" s="1"/>
  <c r="N133" i="3" s="1"/>
  <c r="J135" i="3"/>
  <c r="J136" i="3" s="1"/>
  <c r="N135" i="3" s="1"/>
  <c r="J116" i="3"/>
  <c r="J117" i="3" s="1"/>
  <c r="N116" i="3" s="1"/>
  <c r="J122" i="3"/>
  <c r="J123" i="3" s="1"/>
  <c r="N122" i="3" s="1"/>
  <c r="J124" i="3"/>
  <c r="J125" i="3" s="1"/>
  <c r="N124" i="3" s="1"/>
  <c r="F103" i="3"/>
  <c r="E108" i="3"/>
  <c r="D112" i="3"/>
  <c r="J105" i="3"/>
  <c r="J106" i="3" s="1"/>
  <c r="N105" i="3" s="1"/>
  <c r="J111" i="3"/>
  <c r="J112" i="3" s="1"/>
  <c r="N111" i="3" s="1"/>
  <c r="J113" i="3"/>
  <c r="J114" i="3" s="1"/>
  <c r="N113" i="3" s="1"/>
  <c r="F101" i="3"/>
  <c r="D13" i="8"/>
  <c r="J21" i="8"/>
  <c r="D22" i="8"/>
  <c r="J35" i="8"/>
  <c r="N34" i="8" s="1"/>
  <c r="T12" i="8" s="1"/>
  <c r="J37" i="8"/>
  <c r="J38" i="8" s="1"/>
  <c r="N37" i="8" s="1"/>
  <c r="U4" i="8" s="1"/>
  <c r="D38" i="8"/>
  <c r="J43" i="8"/>
  <c r="J44" i="8" s="1"/>
  <c r="N43" i="8" s="1"/>
  <c r="U10" i="8" s="1"/>
  <c r="D44" i="8"/>
  <c r="J57" i="8"/>
  <c r="N56" i="8" s="1"/>
  <c r="V12" i="8" s="1"/>
  <c r="J59" i="8"/>
  <c r="J60" i="8" s="1"/>
  <c r="N59" i="8" s="1"/>
  <c r="W4" i="8" s="1"/>
  <c r="D60" i="8"/>
  <c r="J65" i="8"/>
  <c r="J66" i="8" s="1"/>
  <c r="N65" i="8" s="1"/>
  <c r="W10" i="8" s="1"/>
  <c r="D66" i="8"/>
  <c r="J79" i="8"/>
  <c r="N78" i="8" s="1"/>
  <c r="X12" i="8" s="1"/>
  <c r="J4" i="8"/>
  <c r="J5" i="8" s="1"/>
  <c r="N4" i="8" s="1"/>
  <c r="R4" i="8" s="1"/>
  <c r="J10" i="8"/>
  <c r="J11" i="8" s="1"/>
  <c r="N10" i="8" s="1"/>
  <c r="R10" i="8" s="1"/>
  <c r="J24" i="8"/>
  <c r="N23" i="8" s="1"/>
  <c r="S12" i="8" s="1"/>
  <c r="J22" i="8"/>
  <c r="N21" i="8" s="1"/>
  <c r="S10" i="8" s="1"/>
  <c r="D24" i="8"/>
  <c r="D46" i="8"/>
  <c r="D68" i="8"/>
  <c r="J100" i="8"/>
  <c r="J101" i="8" s="1"/>
  <c r="N100" i="8" s="1"/>
  <c r="Z12" i="8" s="1"/>
  <c r="D101" i="8"/>
  <c r="J111" i="8"/>
  <c r="J112" i="8" s="1"/>
  <c r="N111" i="8" s="1"/>
  <c r="AA12" i="8" s="1"/>
  <c r="D112" i="8"/>
  <c r="J122" i="8"/>
  <c r="J123" i="8" s="1"/>
  <c r="N122" i="8" s="1"/>
  <c r="AB12" i="8" s="1"/>
  <c r="D123" i="8"/>
  <c r="J133" i="8"/>
  <c r="J134" i="8" s="1"/>
  <c r="N133" i="8" s="1"/>
  <c r="AC12" i="8" s="1"/>
  <c r="J15" i="8"/>
  <c r="J16" i="8" s="1"/>
  <c r="N15" i="8" s="1"/>
  <c r="S4" i="8" s="1"/>
  <c r="J26" i="8"/>
  <c r="J27" i="8" s="1"/>
  <c r="N26" i="8" s="1"/>
  <c r="T4" i="8" s="1"/>
  <c r="J32" i="8"/>
  <c r="J33" i="8" s="1"/>
  <c r="N32" i="8" s="1"/>
  <c r="T10" i="8" s="1"/>
  <c r="J48" i="8"/>
  <c r="J49" i="8" s="1"/>
  <c r="N48" i="8" s="1"/>
  <c r="J54" i="8"/>
  <c r="J55" i="8" s="1"/>
  <c r="N54" i="8" s="1"/>
  <c r="V10" i="8" s="1"/>
  <c r="J76" i="8"/>
  <c r="J77" i="8" s="1"/>
  <c r="N76" i="8" s="1"/>
  <c r="X10" i="8" s="1"/>
  <c r="J90" i="8"/>
  <c r="N89" i="8" s="1"/>
  <c r="Y12" i="8" s="1"/>
  <c r="J92" i="8"/>
  <c r="J93" i="8" s="1"/>
  <c r="N92" i="8" s="1"/>
  <c r="Z4" i="8" s="1"/>
  <c r="J98" i="8"/>
  <c r="J99" i="8" s="1"/>
  <c r="N98" i="8" s="1"/>
  <c r="Z10" i="8" s="1"/>
  <c r="J103" i="8"/>
  <c r="J104" i="8" s="1"/>
  <c r="N103" i="8" s="1"/>
  <c r="AA4" i="8" s="1"/>
  <c r="J109" i="8"/>
  <c r="J110" i="8" s="1"/>
  <c r="N109" i="8" s="1"/>
  <c r="AA10" i="8" s="1"/>
  <c r="J114" i="8"/>
  <c r="J115" i="8" s="1"/>
  <c r="N114" i="8" s="1"/>
  <c r="AB4" i="8" s="1"/>
  <c r="J120" i="8"/>
  <c r="J121" i="8" s="1"/>
  <c r="N120" i="8" s="1"/>
  <c r="AB10" i="8" s="1"/>
  <c r="J125" i="8"/>
  <c r="J126" i="8" s="1"/>
  <c r="N125" i="8" s="1"/>
  <c r="AC4" i="8" s="1"/>
  <c r="J131" i="8"/>
  <c r="J132" i="8" s="1"/>
  <c r="N131" i="8" s="1"/>
  <c r="AC10" i="8" s="1"/>
  <c r="J81" i="8"/>
  <c r="J82" i="8" s="1"/>
  <c r="N81" i="8" s="1"/>
  <c r="Y4" i="8" s="1"/>
  <c r="J87" i="8"/>
  <c r="J88" i="8" s="1"/>
  <c r="N87" i="8" s="1"/>
  <c r="Y10" i="8" s="1"/>
  <c r="J136" i="8"/>
  <c r="J137" i="8" s="1"/>
  <c r="N136" i="8" s="1"/>
  <c r="AD4" i="8" s="1"/>
  <c r="J142" i="8"/>
  <c r="J143" i="8" s="1"/>
  <c r="N142" i="8" s="1"/>
  <c r="AD10" i="8" s="1"/>
  <c r="J144" i="8"/>
  <c r="J145" i="8" s="1"/>
  <c r="N144" i="8" s="1"/>
  <c r="AD12" i="8" s="1"/>
  <c r="J147" i="8"/>
  <c r="J148" i="8" s="1"/>
  <c r="N147" i="8" s="1"/>
  <c r="J153" i="8"/>
  <c r="J154" i="8" s="1"/>
  <c r="N153" i="8" s="1"/>
  <c r="AE10" i="8" s="1"/>
  <c r="J155" i="8"/>
  <c r="J156" i="8" s="1"/>
  <c r="N155" i="8" s="1"/>
  <c r="AE12" i="8" s="1"/>
  <c r="J158" i="8"/>
  <c r="J159" i="8" s="1"/>
  <c r="N158" i="8" s="1"/>
  <c r="J164" i="8"/>
  <c r="J165" i="8" s="1"/>
  <c r="N164" i="8" s="1"/>
  <c r="J166" i="8"/>
  <c r="J167" i="8" s="1"/>
  <c r="N166" i="8" s="1"/>
  <c r="J94" i="3"/>
  <c r="J95" i="3" s="1"/>
  <c r="N94" i="3" s="1"/>
  <c r="J96" i="3"/>
  <c r="J97" i="3" s="1"/>
  <c r="N96" i="3" s="1"/>
  <c r="J100" i="3"/>
  <c r="J101" i="3" s="1"/>
  <c r="N100" i="3" s="1"/>
  <c r="J102" i="3"/>
  <c r="J103" i="3" s="1"/>
  <c r="N102" i="3" s="1"/>
  <c r="T276" i="3"/>
  <c r="T275" i="3"/>
  <c r="T272" i="3"/>
  <c r="T273" i="3"/>
  <c r="T274" i="3"/>
  <c r="T277" i="3"/>
  <c r="T278" i="3"/>
  <c r="T279" i="3"/>
  <c r="T280" i="3"/>
  <c r="T271" i="3"/>
  <c r="U272" i="3" l="1"/>
  <c r="U275" i="3"/>
  <c r="V4" i="8"/>
  <c r="J70" i="8"/>
  <c r="J71" i="8" s="1"/>
  <c r="N70" i="8" s="1"/>
  <c r="X4" i="8" s="1"/>
  <c r="J140" i="3"/>
  <c r="J141" i="3" s="1"/>
  <c r="N140" i="3" s="1"/>
  <c r="J39" i="8"/>
  <c r="J40" i="8" s="1"/>
  <c r="N39" i="8" s="1"/>
  <c r="U6" i="8" s="1"/>
  <c r="J160" i="3"/>
  <c r="J161" i="3" s="1"/>
  <c r="N160" i="3" s="1"/>
  <c r="J118" i="3"/>
  <c r="J119" i="3" s="1"/>
  <c r="N118" i="3" s="1"/>
  <c r="J105" i="8"/>
  <c r="J106" i="8" s="1"/>
  <c r="N105" i="8" s="1"/>
  <c r="AA6" i="8" s="1"/>
  <c r="J6" i="8"/>
  <c r="J7" i="8" s="1"/>
  <c r="N6" i="8" s="1"/>
  <c r="R6" i="8" s="1"/>
  <c r="J94" i="8"/>
  <c r="J95" i="8" s="1"/>
  <c r="N94" i="8" s="1"/>
  <c r="Z6" i="8" s="1"/>
  <c r="J83" i="8"/>
  <c r="J84" i="8" s="1"/>
  <c r="N83" i="8" s="1"/>
  <c r="Y6" i="8" s="1"/>
  <c r="J116" i="8"/>
  <c r="J117" i="8" s="1"/>
  <c r="N116" i="8" s="1"/>
  <c r="AB6" i="8" s="1"/>
  <c r="J28" i="8"/>
  <c r="J29" i="8" s="1"/>
  <c r="N28" i="8" s="1"/>
  <c r="T6" i="8" s="1"/>
  <c r="J127" i="8"/>
  <c r="J128" i="8" s="1"/>
  <c r="N127" i="8" s="1"/>
  <c r="AC6" i="8" s="1"/>
  <c r="J151" i="3"/>
  <c r="J152" i="3" s="1"/>
  <c r="N151" i="3" s="1"/>
  <c r="L239" i="3"/>
  <c r="M239" i="3" s="1"/>
  <c r="N240" i="3" s="1"/>
  <c r="J239" i="3"/>
  <c r="J240" i="3" s="1"/>
  <c r="N239" i="3" s="1"/>
  <c r="D240" i="3"/>
  <c r="H184" i="3"/>
  <c r="H185" i="3" s="1"/>
  <c r="H160" i="8"/>
  <c r="H161" i="8" s="1"/>
  <c r="E74" i="8"/>
  <c r="E75" i="8" s="1"/>
  <c r="E151" i="8"/>
  <c r="E152" i="8" s="1"/>
  <c r="F184" i="3"/>
  <c r="F185" i="3" s="1"/>
  <c r="F160" i="8"/>
  <c r="J138" i="8"/>
  <c r="J139" i="8" s="1"/>
  <c r="N138" i="8" s="1"/>
  <c r="AD6" i="8" s="1"/>
  <c r="J17" i="8"/>
  <c r="J18" i="8" s="1"/>
  <c r="N17" i="8" s="1"/>
  <c r="S6" i="8" s="1"/>
  <c r="J61" i="8"/>
  <c r="J62" i="8" s="1"/>
  <c r="N61" i="8" s="1"/>
  <c r="W6" i="8" s="1"/>
  <c r="D7" i="8"/>
  <c r="D174" i="3"/>
  <c r="J173" i="3"/>
  <c r="J174" i="3" s="1"/>
  <c r="N173" i="3" s="1"/>
  <c r="D229" i="3"/>
  <c r="J228" i="3"/>
  <c r="J229" i="3" s="1"/>
  <c r="N228" i="3" s="1"/>
  <c r="I140" i="8"/>
  <c r="I141" i="8" s="1"/>
  <c r="I52" i="8"/>
  <c r="I53" i="8" s="1"/>
  <c r="I186" i="3"/>
  <c r="I187" i="3" s="1"/>
  <c r="I162" i="8"/>
  <c r="I163" i="8" s="1"/>
  <c r="H72" i="8"/>
  <c r="H73" i="8" s="1"/>
  <c r="H149" i="8"/>
  <c r="H150" i="8" s="1"/>
  <c r="F149" i="8"/>
  <c r="F72" i="8"/>
  <c r="F73" i="8" s="1"/>
  <c r="F252" i="3"/>
  <c r="F253" i="3" s="1"/>
  <c r="F153" i="3"/>
  <c r="F154" i="3" s="1"/>
  <c r="F109" i="3"/>
  <c r="F110" i="3" s="1"/>
  <c r="F118" i="8"/>
  <c r="F119" i="8" s="1"/>
  <c r="F96" i="8"/>
  <c r="F97" i="8" s="1"/>
  <c r="F30" i="8"/>
  <c r="F31" i="8" s="1"/>
  <c r="F8" i="8"/>
  <c r="F9" i="8" s="1"/>
  <c r="F120" i="3"/>
  <c r="F121" i="3" s="1"/>
  <c r="F230" i="3"/>
  <c r="F231" i="3" s="1"/>
  <c r="F197" i="3"/>
  <c r="F198" i="3" s="1"/>
  <c r="F175" i="3"/>
  <c r="F176" i="3" s="1"/>
  <c r="F131" i="3"/>
  <c r="F132" i="3" s="1"/>
  <c r="F129" i="8"/>
  <c r="F130" i="8" s="1"/>
  <c r="F107" i="8"/>
  <c r="F108" i="8" s="1"/>
  <c r="F85" i="8"/>
  <c r="F86" i="8" s="1"/>
  <c r="F63" i="8"/>
  <c r="F64" i="8" s="1"/>
  <c r="F41" i="8"/>
  <c r="F42" i="8" s="1"/>
  <c r="F241" i="3"/>
  <c r="F242" i="3" s="1"/>
  <c r="F98" i="3"/>
  <c r="F99" i="3" s="1"/>
  <c r="F162" i="3"/>
  <c r="F163" i="3" s="1"/>
  <c r="D218" i="3"/>
  <c r="J217" i="3"/>
  <c r="J218" i="3" s="1"/>
  <c r="N217" i="3" s="1"/>
  <c r="D230" i="3"/>
  <c r="D197" i="3"/>
  <c r="D175" i="3"/>
  <c r="D131" i="3"/>
  <c r="D162" i="8"/>
  <c r="D129" i="8"/>
  <c r="D107" i="8"/>
  <c r="D85" i="8"/>
  <c r="D63" i="8"/>
  <c r="D41" i="8"/>
  <c r="D241" i="3"/>
  <c r="D98" i="3"/>
  <c r="D252" i="3"/>
  <c r="D186" i="3"/>
  <c r="D153" i="3"/>
  <c r="D109" i="3"/>
  <c r="D118" i="8"/>
  <c r="D96" i="8"/>
  <c r="D74" i="8"/>
  <c r="D30" i="8"/>
  <c r="D8" i="8"/>
  <c r="D151" i="8"/>
  <c r="D120" i="3"/>
  <c r="D162" i="3"/>
  <c r="L250" i="3"/>
  <c r="M250" i="3" s="1"/>
  <c r="N251" i="3" s="1"/>
  <c r="D251" i="3"/>
  <c r="J250" i="3"/>
  <c r="J251" i="3" s="1"/>
  <c r="N250" i="3" s="1"/>
  <c r="H230" i="3"/>
  <c r="H231" i="3" s="1"/>
  <c r="H197" i="3"/>
  <c r="H198" i="3" s="1"/>
  <c r="H175" i="3"/>
  <c r="H176" i="3" s="1"/>
  <c r="H131" i="3"/>
  <c r="H132" i="3" s="1"/>
  <c r="H129" i="8"/>
  <c r="H130" i="8" s="1"/>
  <c r="H107" i="8"/>
  <c r="H108" i="8" s="1"/>
  <c r="H85" i="8"/>
  <c r="H86" i="8" s="1"/>
  <c r="H63" i="8"/>
  <c r="H64" i="8" s="1"/>
  <c r="H41" i="8"/>
  <c r="H42" i="8" s="1"/>
  <c r="H241" i="3"/>
  <c r="H242" i="3" s="1"/>
  <c r="H98" i="3"/>
  <c r="H99" i="3" s="1"/>
  <c r="H252" i="3"/>
  <c r="H253" i="3" s="1"/>
  <c r="H153" i="3"/>
  <c r="H154" i="3" s="1"/>
  <c r="H109" i="3"/>
  <c r="H110" i="3" s="1"/>
  <c r="H118" i="8"/>
  <c r="H119" i="8" s="1"/>
  <c r="H96" i="8"/>
  <c r="H97" i="8" s="1"/>
  <c r="H30" i="8"/>
  <c r="H31" i="8" s="1"/>
  <c r="H8" i="8"/>
  <c r="H9" i="8" s="1"/>
  <c r="H120" i="3"/>
  <c r="H121" i="3" s="1"/>
  <c r="H162" i="3"/>
  <c r="H163" i="3" s="1"/>
  <c r="J129" i="3"/>
  <c r="J130" i="3" s="1"/>
  <c r="N129" i="3" s="1"/>
  <c r="G120" i="3"/>
  <c r="G121" i="3" s="1"/>
  <c r="G230" i="3"/>
  <c r="G231" i="3" s="1"/>
  <c r="G197" i="3"/>
  <c r="G198" i="3" s="1"/>
  <c r="G175" i="3"/>
  <c r="G176" i="3" s="1"/>
  <c r="G131" i="3"/>
  <c r="G132" i="3" s="1"/>
  <c r="G129" i="8"/>
  <c r="G130" i="8" s="1"/>
  <c r="G107" i="8"/>
  <c r="G108" i="8" s="1"/>
  <c r="G85" i="8"/>
  <c r="G86" i="8" s="1"/>
  <c r="G63" i="8"/>
  <c r="G64" i="8" s="1"/>
  <c r="G41" i="8"/>
  <c r="G42" i="8" s="1"/>
  <c r="G241" i="3"/>
  <c r="G242" i="3" s="1"/>
  <c r="G98" i="3"/>
  <c r="G99" i="3" s="1"/>
  <c r="G252" i="3"/>
  <c r="G253" i="3" s="1"/>
  <c r="G109" i="3"/>
  <c r="G110" i="3" s="1"/>
  <c r="G118" i="8"/>
  <c r="G119" i="8" s="1"/>
  <c r="G153" i="3"/>
  <c r="G154" i="3" s="1"/>
  <c r="G96" i="8"/>
  <c r="G97" i="8" s="1"/>
  <c r="G8" i="8"/>
  <c r="G9" i="8" s="1"/>
  <c r="G30" i="8"/>
  <c r="G31" i="8" s="1"/>
  <c r="G162" i="3"/>
  <c r="G163" i="3" s="1"/>
  <c r="D185" i="3"/>
  <c r="I74" i="8"/>
  <c r="I75" i="8" s="1"/>
  <c r="I151" i="8"/>
  <c r="I152" i="8" s="1"/>
  <c r="J50" i="8"/>
  <c r="J51" i="8" s="1"/>
  <c r="N50" i="8" s="1"/>
  <c r="V6" i="8" s="1"/>
  <c r="J107" i="3"/>
  <c r="J108" i="3" s="1"/>
  <c r="N107" i="3" s="1"/>
  <c r="G72" i="8"/>
  <c r="G73" i="8" s="1"/>
  <c r="G149" i="8"/>
  <c r="G150" i="8" s="1"/>
  <c r="G184" i="3"/>
  <c r="G185" i="3" s="1"/>
  <c r="G160" i="8"/>
  <c r="G161" i="8" s="1"/>
  <c r="D196" i="3"/>
  <c r="J195" i="3"/>
  <c r="J196" i="3" s="1"/>
  <c r="N195" i="3" s="1"/>
  <c r="D207" i="3"/>
  <c r="J206" i="3"/>
  <c r="J207" i="3" s="1"/>
  <c r="N206" i="3" s="1"/>
  <c r="E140" i="8"/>
  <c r="E141" i="8" s="1"/>
  <c r="E52" i="8"/>
  <c r="E53" i="8" s="1"/>
  <c r="E186" i="3"/>
  <c r="E187" i="3" s="1"/>
  <c r="E162" i="8"/>
  <c r="E163" i="8" s="1"/>
  <c r="U274" i="3"/>
  <c r="U278" i="3"/>
  <c r="U277" i="3"/>
  <c r="U273" i="3"/>
  <c r="U271" i="3"/>
  <c r="U276" i="3"/>
  <c r="O37" i="3"/>
  <c r="N47" i="3"/>
  <c r="N49" i="3"/>
  <c r="M41" i="3"/>
  <c r="N41" i="3" s="1"/>
  <c r="J184" i="3" l="1"/>
  <c r="J185" i="3" s="1"/>
  <c r="N184" i="3" s="1"/>
  <c r="F161" i="8"/>
  <c r="J160" i="8"/>
  <c r="J161" i="8" s="1"/>
  <c r="N160" i="8" s="1"/>
  <c r="F150" i="8"/>
  <c r="J149" i="8"/>
  <c r="J150" i="8" s="1"/>
  <c r="N149" i="8" s="1"/>
  <c r="AE6" i="8" s="1"/>
  <c r="J72" i="8"/>
  <c r="J73" i="8" s="1"/>
  <c r="N72" i="8" s="1"/>
  <c r="X6" i="8" s="1"/>
  <c r="D121" i="3"/>
  <c r="J120" i="3"/>
  <c r="J121" i="3" s="1"/>
  <c r="N120" i="3" s="1"/>
  <c r="F140" i="8"/>
  <c r="F141" i="8" s="1"/>
  <c r="F52" i="8"/>
  <c r="F53" i="8" s="1"/>
  <c r="D97" i="8"/>
  <c r="J96" i="8"/>
  <c r="J97" i="8" s="1"/>
  <c r="N96" i="8" s="1"/>
  <c r="Z8" i="8" s="1"/>
  <c r="D108" i="8"/>
  <c r="J107" i="8"/>
  <c r="J108" i="8" s="1"/>
  <c r="N107" i="8" s="1"/>
  <c r="AA8" i="8" s="1"/>
  <c r="D75" i="8"/>
  <c r="D132" i="3"/>
  <c r="J131" i="3"/>
  <c r="J132" i="3" s="1"/>
  <c r="N131" i="3" s="1"/>
  <c r="F186" i="3"/>
  <c r="F187" i="3" s="1"/>
  <c r="F162" i="8"/>
  <c r="F163" i="8" s="1"/>
  <c r="G151" i="8"/>
  <c r="G152" i="8" s="1"/>
  <c r="G74" i="8"/>
  <c r="G75" i="8" s="1"/>
  <c r="D152" i="8"/>
  <c r="D9" i="8"/>
  <c r="J8" i="8"/>
  <c r="J9" i="8" s="1"/>
  <c r="N8" i="8" s="1"/>
  <c r="R8" i="8" s="1"/>
  <c r="D110" i="3"/>
  <c r="J109" i="3"/>
  <c r="J110" i="3" s="1"/>
  <c r="N109" i="3" s="1"/>
  <c r="D253" i="3"/>
  <c r="L252" i="3"/>
  <c r="M252" i="3" s="1"/>
  <c r="N253" i="3" s="1"/>
  <c r="J252" i="3"/>
  <c r="J253" i="3" s="1"/>
  <c r="N252" i="3" s="1"/>
  <c r="D42" i="8"/>
  <c r="J41" i="8"/>
  <c r="J42" i="8" s="1"/>
  <c r="N41" i="8" s="1"/>
  <c r="U8" i="8" s="1"/>
  <c r="J175" i="3"/>
  <c r="J176" i="3" s="1"/>
  <c r="N175" i="3" s="1"/>
  <c r="D176" i="3"/>
  <c r="F74" i="8"/>
  <c r="F75" i="8" s="1"/>
  <c r="F151" i="8"/>
  <c r="F152" i="8" s="1"/>
  <c r="H151" i="8"/>
  <c r="H152" i="8" s="1"/>
  <c r="H74" i="8"/>
  <c r="H75" i="8" s="1"/>
  <c r="D31" i="8"/>
  <c r="J30" i="8"/>
  <c r="J31" i="8" s="1"/>
  <c r="N30" i="8" s="1"/>
  <c r="T8" i="8" s="1"/>
  <c r="D154" i="3"/>
  <c r="J153" i="3"/>
  <c r="J154" i="3" s="1"/>
  <c r="N153" i="3" s="1"/>
  <c r="D64" i="8"/>
  <c r="J63" i="8"/>
  <c r="J64" i="8" s="1"/>
  <c r="N63" i="8" s="1"/>
  <c r="W8" i="8" s="1"/>
  <c r="D130" i="8"/>
  <c r="J129" i="8"/>
  <c r="J130" i="8" s="1"/>
  <c r="N129" i="8" s="1"/>
  <c r="AC8" i="8" s="1"/>
  <c r="J197" i="3"/>
  <c r="J198" i="3" s="1"/>
  <c r="N197" i="3" s="1"/>
  <c r="D198" i="3"/>
  <c r="G186" i="3"/>
  <c r="G187" i="3" s="1"/>
  <c r="G162" i="8"/>
  <c r="G163" i="8" s="1"/>
  <c r="G140" i="8"/>
  <c r="G141" i="8" s="1"/>
  <c r="G52" i="8"/>
  <c r="G53" i="8" s="1"/>
  <c r="H52" i="8"/>
  <c r="H53" i="8" s="1"/>
  <c r="H140" i="8"/>
  <c r="H141" i="8" s="1"/>
  <c r="H186" i="3"/>
  <c r="H187" i="3" s="1"/>
  <c r="H162" i="8"/>
  <c r="H163" i="8" s="1"/>
  <c r="D163" i="3"/>
  <c r="J162" i="3"/>
  <c r="J163" i="3" s="1"/>
  <c r="N162" i="3" s="1"/>
  <c r="D140" i="8"/>
  <c r="D52" i="8"/>
  <c r="D119" i="8"/>
  <c r="J118" i="8"/>
  <c r="J119" i="8" s="1"/>
  <c r="N118" i="8" s="1"/>
  <c r="AB8" i="8" s="1"/>
  <c r="D187" i="3"/>
  <c r="D99" i="3"/>
  <c r="J98" i="3"/>
  <c r="J99" i="3" s="1"/>
  <c r="D242" i="3"/>
  <c r="L241" i="3"/>
  <c r="M241" i="3" s="1"/>
  <c r="N242" i="3" s="1"/>
  <c r="J241" i="3"/>
  <c r="J242" i="3" s="1"/>
  <c r="N241" i="3" s="1"/>
  <c r="J85" i="8"/>
  <c r="J86" i="8" s="1"/>
  <c r="N85" i="8" s="1"/>
  <c r="Y8" i="8" s="1"/>
  <c r="D86" i="8"/>
  <c r="D163" i="8"/>
  <c r="D231" i="3"/>
  <c r="J230" i="3"/>
  <c r="J231" i="3" s="1"/>
  <c r="N230" i="3" s="1"/>
  <c r="K215" i="3"/>
  <c r="K204" i="3"/>
  <c r="K193" i="3"/>
  <c r="K182" i="3"/>
  <c r="K226" i="3"/>
  <c r="K171" i="3"/>
  <c r="K160" i="3"/>
  <c r="K149" i="3"/>
  <c r="K232" i="3"/>
  <c r="K210" i="3"/>
  <c r="K188" i="3"/>
  <c r="K221" i="3"/>
  <c r="K199" i="3"/>
  <c r="K177" i="3"/>
  <c r="K155" i="3"/>
  <c r="K166" i="3"/>
  <c r="K223" i="3"/>
  <c r="K212" i="3"/>
  <c r="K201" i="3"/>
  <c r="K190" i="3"/>
  <c r="K179" i="3"/>
  <c r="K234" i="3"/>
  <c r="K168" i="3"/>
  <c r="K157" i="3"/>
  <c r="L206" i="3"/>
  <c r="L173" i="3"/>
  <c r="L177" i="3"/>
  <c r="L171" i="3"/>
  <c r="L175" i="3"/>
  <c r="L226" i="3"/>
  <c r="L232" i="3"/>
  <c r="L182" i="3"/>
  <c r="L190" i="3"/>
  <c r="L201" i="3"/>
  <c r="L195" i="3"/>
  <c r="L228" i="3"/>
  <c r="L212" i="3"/>
  <c r="L217" i="3"/>
  <c r="L184" i="3"/>
  <c r="L210" i="3"/>
  <c r="L204" i="3"/>
  <c r="L179" i="3"/>
  <c r="L199" i="3"/>
  <c r="L230" i="3"/>
  <c r="L193" i="3"/>
  <c r="L223" i="3"/>
  <c r="L234" i="3"/>
  <c r="L221" i="3"/>
  <c r="L215" i="3"/>
  <c r="L188" i="3"/>
  <c r="L197" i="3"/>
  <c r="L157" i="3"/>
  <c r="L153" i="3"/>
  <c r="L149" i="3"/>
  <c r="L151" i="3"/>
  <c r="L160" i="3"/>
  <c r="L162" i="3"/>
  <c r="L155" i="3"/>
  <c r="L166" i="3"/>
  <c r="L168" i="3"/>
  <c r="K146" i="3"/>
  <c r="K135" i="3"/>
  <c r="K124" i="3"/>
  <c r="L135" i="3"/>
  <c r="L131" i="3"/>
  <c r="L127" i="3"/>
  <c r="L124" i="3"/>
  <c r="L120" i="3"/>
  <c r="L116" i="3"/>
  <c r="L144" i="3"/>
  <c r="L122" i="3"/>
  <c r="L133" i="3"/>
  <c r="L146" i="3"/>
  <c r="L138" i="3"/>
  <c r="L118" i="3"/>
  <c r="L129" i="3"/>
  <c r="L140" i="3"/>
  <c r="K127" i="3"/>
  <c r="M127" i="3" s="1"/>
  <c r="N128" i="3" s="1"/>
  <c r="K138" i="3"/>
  <c r="K116" i="3"/>
  <c r="K144" i="3"/>
  <c r="K133" i="3"/>
  <c r="K122" i="3"/>
  <c r="M122" i="3" s="1"/>
  <c r="N123" i="3" s="1"/>
  <c r="K105" i="3"/>
  <c r="K94" i="3"/>
  <c r="K111" i="3"/>
  <c r="K100" i="3"/>
  <c r="K113" i="3"/>
  <c r="K102" i="3"/>
  <c r="L113" i="3"/>
  <c r="L105" i="3"/>
  <c r="L107" i="3"/>
  <c r="L109" i="3"/>
  <c r="L96" i="3"/>
  <c r="L100" i="3"/>
  <c r="L111" i="3"/>
  <c r="L98" i="3"/>
  <c r="L102" i="3"/>
  <c r="L94" i="3"/>
  <c r="K166" i="8"/>
  <c r="K144" i="8"/>
  <c r="K133" i="8"/>
  <c r="K122" i="8"/>
  <c r="K111" i="8"/>
  <c r="K100" i="8"/>
  <c r="K89" i="8"/>
  <c r="K155" i="8"/>
  <c r="K78" i="8"/>
  <c r="K56" i="8"/>
  <c r="K34" i="8"/>
  <c r="K67" i="8"/>
  <c r="K45" i="8"/>
  <c r="K23" i="8"/>
  <c r="K12" i="8"/>
  <c r="L131" i="8"/>
  <c r="L125" i="8"/>
  <c r="L120" i="8"/>
  <c r="L114" i="8"/>
  <c r="L109" i="8"/>
  <c r="L103" i="8"/>
  <c r="L98" i="8"/>
  <c r="L92" i="8"/>
  <c r="L61" i="8"/>
  <c r="L56" i="8"/>
  <c r="L39" i="8"/>
  <c r="L34" i="8"/>
  <c r="L30" i="8"/>
  <c r="L10" i="8"/>
  <c r="L4" i="8"/>
  <c r="L6" i="8"/>
  <c r="L43" i="8"/>
  <c r="L37" i="8"/>
  <c r="L94" i="8"/>
  <c r="L116" i="8"/>
  <c r="L100" i="8"/>
  <c r="L122" i="8"/>
  <c r="L78" i="8"/>
  <c r="L8" i="8"/>
  <c r="L15" i="8"/>
  <c r="L17" i="8"/>
  <c r="L26" i="8"/>
  <c r="L28" i="8"/>
  <c r="L32" i="8"/>
  <c r="L63" i="8"/>
  <c r="L70" i="8"/>
  <c r="L72" i="8"/>
  <c r="L76" i="8"/>
  <c r="L96" i="8"/>
  <c r="L107" i="8"/>
  <c r="L118" i="8"/>
  <c r="L136" i="8"/>
  <c r="L138" i="8"/>
  <c r="L142" i="8"/>
  <c r="L144" i="8"/>
  <c r="L147" i="8"/>
  <c r="L149" i="8"/>
  <c r="L153" i="8"/>
  <c r="L155" i="8"/>
  <c r="L158" i="8"/>
  <c r="L160" i="8"/>
  <c r="L164" i="8"/>
  <c r="L166" i="8"/>
  <c r="L21" i="8"/>
  <c r="L65" i="8"/>
  <c r="L59" i="8"/>
  <c r="L12" i="8"/>
  <c r="L85" i="8"/>
  <c r="L111" i="8"/>
  <c r="L23" i="8"/>
  <c r="L45" i="8"/>
  <c r="L67" i="8"/>
  <c r="L105" i="8"/>
  <c r="L127" i="8"/>
  <c r="L140" i="8"/>
  <c r="L41" i="8"/>
  <c r="L48" i="8"/>
  <c r="L50" i="8"/>
  <c r="L54" i="8"/>
  <c r="L89" i="8"/>
  <c r="L133" i="8"/>
  <c r="L81" i="8"/>
  <c r="L83" i="8"/>
  <c r="L87" i="8"/>
  <c r="L129" i="8"/>
  <c r="K147" i="8"/>
  <c r="K125" i="8"/>
  <c r="K114" i="8"/>
  <c r="M114" i="8" s="1"/>
  <c r="N115" i="8" s="1"/>
  <c r="AB5" i="8" s="1"/>
  <c r="K103" i="8"/>
  <c r="K92" i="8"/>
  <c r="M92" i="8" s="1"/>
  <c r="N93" i="8" s="1"/>
  <c r="Z5" i="8" s="1"/>
  <c r="K158" i="8"/>
  <c r="K136" i="8"/>
  <c r="K59" i="8"/>
  <c r="K37" i="8"/>
  <c r="K4" i="8"/>
  <c r="K81" i="8"/>
  <c r="K70" i="8"/>
  <c r="K48" i="8"/>
  <c r="K26" i="8"/>
  <c r="K15" i="8"/>
  <c r="K153" i="8"/>
  <c r="K131" i="8"/>
  <c r="K120" i="8"/>
  <c r="K109" i="8"/>
  <c r="K98" i="8"/>
  <c r="K164" i="8"/>
  <c r="K142" i="8"/>
  <c r="K65" i="8"/>
  <c r="K43" i="8"/>
  <c r="K21" i="8"/>
  <c r="K10" i="8"/>
  <c r="K87" i="8"/>
  <c r="M87" i="8" s="1"/>
  <c r="N88" i="8" s="1"/>
  <c r="Y11" i="8" s="1"/>
  <c r="K76" i="8"/>
  <c r="K54" i="8"/>
  <c r="K32" i="8"/>
  <c r="G49" i="3"/>
  <c r="F49" i="3"/>
  <c r="E49" i="3"/>
  <c r="D49" i="3"/>
  <c r="C49" i="3"/>
  <c r="B49" i="3"/>
  <c r="H48" i="3"/>
  <c r="H47" i="3"/>
  <c r="G46" i="3"/>
  <c r="F46" i="3"/>
  <c r="E46" i="3"/>
  <c r="D46" i="3"/>
  <c r="C46" i="3"/>
  <c r="B46" i="3"/>
  <c r="H45" i="3"/>
  <c r="H44" i="3"/>
  <c r="G24" i="3"/>
  <c r="G25" i="3"/>
  <c r="G26" i="3"/>
  <c r="G28" i="3"/>
  <c r="G29" i="3"/>
  <c r="G23" i="3"/>
  <c r="H42" i="3"/>
  <c r="H41" i="3"/>
  <c r="C43" i="3"/>
  <c r="D43" i="3"/>
  <c r="E43" i="3"/>
  <c r="F43" i="3"/>
  <c r="G43" i="3"/>
  <c r="B43" i="3"/>
  <c r="M10" i="8" l="1"/>
  <c r="N11" i="8" s="1"/>
  <c r="R11" i="8" s="1"/>
  <c r="M65" i="8"/>
  <c r="N66" i="8" s="1"/>
  <c r="W11" i="8" s="1"/>
  <c r="M32" i="8"/>
  <c r="N33" i="8" s="1"/>
  <c r="T11" i="8" s="1"/>
  <c r="M120" i="8"/>
  <c r="N121" i="8" s="1"/>
  <c r="AB11" i="8" s="1"/>
  <c r="M158" i="8"/>
  <c r="N159" i="8" s="1"/>
  <c r="J151" i="8"/>
  <c r="J152" i="8" s="1"/>
  <c r="N151" i="8" s="1"/>
  <c r="AE8" i="8" s="1"/>
  <c r="M153" i="8"/>
  <c r="N154" i="8" s="1"/>
  <c r="AE11" i="8" s="1"/>
  <c r="M70" i="8"/>
  <c r="N71" i="8" s="1"/>
  <c r="X5" i="8" s="1"/>
  <c r="M59" i="8"/>
  <c r="N60" i="8" s="1"/>
  <c r="W5" i="8" s="1"/>
  <c r="L74" i="8"/>
  <c r="M76" i="8"/>
  <c r="N77" i="8" s="1"/>
  <c r="X11" i="8" s="1"/>
  <c r="M98" i="8"/>
  <c r="N99" i="8" s="1"/>
  <c r="Z11" i="8" s="1"/>
  <c r="L162" i="8"/>
  <c r="M133" i="3"/>
  <c r="N134" i="3" s="1"/>
  <c r="J162" i="8"/>
  <c r="J163" i="8" s="1"/>
  <c r="N162" i="8" s="1"/>
  <c r="J74" i="8"/>
  <c r="J75" i="8" s="1"/>
  <c r="N74" i="8" s="1"/>
  <c r="X8" i="8" s="1"/>
  <c r="J186" i="3"/>
  <c r="J187" i="3" s="1"/>
  <c r="N186" i="3" s="1"/>
  <c r="M116" i="3"/>
  <c r="N117" i="3" s="1"/>
  <c r="L186" i="3"/>
  <c r="M179" i="3"/>
  <c r="N180" i="3" s="1"/>
  <c r="M226" i="3"/>
  <c r="N227" i="3" s="1"/>
  <c r="M215" i="3"/>
  <c r="N216" i="3" s="1"/>
  <c r="D53" i="8"/>
  <c r="J52" i="8"/>
  <c r="J53" i="8" s="1"/>
  <c r="N52" i="8" s="1"/>
  <c r="V8" i="8" s="1"/>
  <c r="M81" i="8"/>
  <c r="N82" i="8" s="1"/>
  <c r="Y5" i="8" s="1"/>
  <c r="L151" i="8"/>
  <c r="D141" i="8"/>
  <c r="J140" i="8"/>
  <c r="J141" i="8" s="1"/>
  <c r="N140" i="8" s="1"/>
  <c r="AD8" i="8" s="1"/>
  <c r="M142" i="8"/>
  <c r="N143" i="8" s="1"/>
  <c r="AD11" i="8" s="1"/>
  <c r="M26" i="8"/>
  <c r="N27" i="8" s="1"/>
  <c r="T5" i="8" s="1"/>
  <c r="L52" i="8"/>
  <c r="M201" i="3"/>
  <c r="N202" i="3" s="1"/>
  <c r="M193" i="3"/>
  <c r="N194" i="3" s="1"/>
  <c r="M168" i="3"/>
  <c r="N169" i="3" s="1"/>
  <c r="M223" i="3"/>
  <c r="N224" i="3" s="1"/>
  <c r="M155" i="3"/>
  <c r="N156" i="3" s="1"/>
  <c r="M199" i="3"/>
  <c r="N200" i="3" s="1"/>
  <c r="M188" i="3"/>
  <c r="N189" i="3" s="1"/>
  <c r="M232" i="3"/>
  <c r="N233" i="3" s="1"/>
  <c r="M160" i="3"/>
  <c r="N161" i="3" s="1"/>
  <c r="M157" i="3"/>
  <c r="N158" i="3" s="1"/>
  <c r="M234" i="3"/>
  <c r="N235" i="3" s="1"/>
  <c r="M190" i="3"/>
  <c r="N191" i="3" s="1"/>
  <c r="M212" i="3"/>
  <c r="N213" i="3" s="1"/>
  <c r="M166" i="3"/>
  <c r="N167" i="3" s="1"/>
  <c r="M177" i="3"/>
  <c r="N178" i="3" s="1"/>
  <c r="M221" i="3"/>
  <c r="N222" i="3" s="1"/>
  <c r="M210" i="3"/>
  <c r="N211" i="3" s="1"/>
  <c r="M149" i="3"/>
  <c r="N150" i="3" s="1"/>
  <c r="M171" i="3"/>
  <c r="N172" i="3" s="1"/>
  <c r="M182" i="3"/>
  <c r="N183" i="3" s="1"/>
  <c r="M204" i="3"/>
  <c r="N205" i="3" s="1"/>
  <c r="M135" i="3"/>
  <c r="N136" i="3" s="1"/>
  <c r="M144" i="3"/>
  <c r="N145" i="3" s="1"/>
  <c r="M138" i="3"/>
  <c r="N139" i="3" s="1"/>
  <c r="M124" i="3"/>
  <c r="N125" i="3" s="1"/>
  <c r="M146" i="3"/>
  <c r="N147" i="3" s="1"/>
  <c r="M113" i="3"/>
  <c r="N114" i="3" s="1"/>
  <c r="M111" i="3"/>
  <c r="N112" i="3" s="1"/>
  <c r="M105" i="3"/>
  <c r="N106" i="3" s="1"/>
  <c r="M54" i="8"/>
  <c r="N55" i="8" s="1"/>
  <c r="V11" i="8" s="1"/>
  <c r="M21" i="8"/>
  <c r="N22" i="8" s="1"/>
  <c r="S11" i="8" s="1"/>
  <c r="M164" i="8"/>
  <c r="N165" i="8" s="1"/>
  <c r="M109" i="8"/>
  <c r="N110" i="8" s="1"/>
  <c r="AA11" i="8" s="1"/>
  <c r="M131" i="8"/>
  <c r="N132" i="8" s="1"/>
  <c r="AC11" i="8" s="1"/>
  <c r="M15" i="8"/>
  <c r="N16" i="8" s="1"/>
  <c r="S5" i="8" s="1"/>
  <c r="M48" i="8"/>
  <c r="N49" i="8" s="1"/>
  <c r="V5" i="8" s="1"/>
  <c r="M37" i="8"/>
  <c r="N38" i="8" s="1"/>
  <c r="U5" i="8" s="1"/>
  <c r="M136" i="8"/>
  <c r="N137" i="8" s="1"/>
  <c r="AD5" i="8" s="1"/>
  <c r="M147" i="8"/>
  <c r="N148" i="8" s="1"/>
  <c r="AE5" i="8" s="1"/>
  <c r="M23" i="8"/>
  <c r="N24" i="8" s="1"/>
  <c r="S13" i="8" s="1"/>
  <c r="M67" i="8"/>
  <c r="N68" i="8" s="1"/>
  <c r="W13" i="8" s="1"/>
  <c r="M122" i="8"/>
  <c r="N123" i="8" s="1"/>
  <c r="AB13" i="8" s="1"/>
  <c r="M56" i="8"/>
  <c r="N57" i="8" s="1"/>
  <c r="V13" i="8" s="1"/>
  <c r="M155" i="8"/>
  <c r="N156" i="8" s="1"/>
  <c r="AE13" i="8" s="1"/>
  <c r="M100" i="8"/>
  <c r="N101" i="8" s="1"/>
  <c r="Z13" i="8" s="1"/>
  <c r="M144" i="8"/>
  <c r="N145" i="8" s="1"/>
  <c r="AD13" i="8" s="1"/>
  <c r="M43" i="8"/>
  <c r="N44" i="8" s="1"/>
  <c r="U11" i="8" s="1"/>
  <c r="M4" i="8"/>
  <c r="N5" i="8" s="1"/>
  <c r="R5" i="8" s="1"/>
  <c r="M103" i="8"/>
  <c r="N104" i="8" s="1"/>
  <c r="AA5" i="8" s="1"/>
  <c r="M125" i="8"/>
  <c r="N126" i="8" s="1"/>
  <c r="AC5" i="8" s="1"/>
  <c r="M12" i="8"/>
  <c r="N13" i="8" s="1"/>
  <c r="R13" i="8" s="1"/>
  <c r="M45" i="8"/>
  <c r="N46" i="8" s="1"/>
  <c r="U13" i="8" s="1"/>
  <c r="M34" i="8"/>
  <c r="N35" i="8" s="1"/>
  <c r="T13" i="8" s="1"/>
  <c r="M78" i="8"/>
  <c r="N79" i="8" s="1"/>
  <c r="X13" i="8" s="1"/>
  <c r="M89" i="8"/>
  <c r="N90" i="8" s="1"/>
  <c r="Y13" i="8" s="1"/>
  <c r="M111" i="8"/>
  <c r="N112" i="8" s="1"/>
  <c r="AA13" i="8" s="1"/>
  <c r="M133" i="8"/>
  <c r="N134" i="8" s="1"/>
  <c r="AC13" i="8" s="1"/>
  <c r="M166" i="8"/>
  <c r="N167" i="8" s="1"/>
  <c r="M102" i="3"/>
  <c r="N103" i="3" s="1"/>
  <c r="M100" i="3"/>
  <c r="N101" i="3" s="1"/>
  <c r="M94" i="3"/>
  <c r="N95" i="3" s="1"/>
  <c r="H43" i="3"/>
  <c r="H46" i="3"/>
  <c r="H49" i="3"/>
  <c r="B27" i="3"/>
  <c r="G27" i="3" s="1"/>
  <c r="G30" i="3" s="1"/>
  <c r="C24" i="3"/>
  <c r="C25" i="3"/>
  <c r="M43" i="3" s="1"/>
  <c r="N43" i="3" s="1"/>
  <c r="C26" i="3"/>
  <c r="C28" i="3"/>
  <c r="C23" i="3"/>
  <c r="K228" i="3" l="1"/>
  <c r="M228" i="3" s="1"/>
  <c r="N229" i="3" s="1"/>
  <c r="K217" i="3"/>
  <c r="M217" i="3" s="1"/>
  <c r="N218" i="3" s="1"/>
  <c r="K184" i="3"/>
  <c r="M184" i="3" s="1"/>
  <c r="N185" i="3" s="1"/>
  <c r="K173" i="3"/>
  <c r="M173" i="3" s="1"/>
  <c r="N174" i="3" s="1"/>
  <c r="K206" i="3"/>
  <c r="M206" i="3" s="1"/>
  <c r="N207" i="3" s="1"/>
  <c r="K195" i="3"/>
  <c r="M195" i="3" s="1"/>
  <c r="N196" i="3" s="1"/>
  <c r="K162" i="3"/>
  <c r="M162" i="3" s="1"/>
  <c r="N163" i="3" s="1"/>
  <c r="K151" i="3"/>
  <c r="M151" i="3" s="1"/>
  <c r="N152" i="3" s="1"/>
  <c r="K140" i="3"/>
  <c r="M140" i="3" s="1"/>
  <c r="N141" i="3" s="1"/>
  <c r="K129" i="3"/>
  <c r="M129" i="3" s="1"/>
  <c r="N130" i="3" s="1"/>
  <c r="K118" i="3"/>
  <c r="M118" i="3" s="1"/>
  <c r="N119" i="3" s="1"/>
  <c r="K96" i="3"/>
  <c r="M96" i="3" s="1"/>
  <c r="N97" i="3" s="1"/>
  <c r="K107" i="3"/>
  <c r="M107" i="3" s="1"/>
  <c r="N108" i="3" s="1"/>
  <c r="K160" i="8"/>
  <c r="M160" i="8" s="1"/>
  <c r="N161" i="8" s="1"/>
  <c r="K138" i="8"/>
  <c r="M138" i="8" s="1"/>
  <c r="N139" i="8" s="1"/>
  <c r="AD7" i="8" s="1"/>
  <c r="K127" i="8"/>
  <c r="M127" i="8" s="1"/>
  <c r="N128" i="8" s="1"/>
  <c r="AC7" i="8" s="1"/>
  <c r="K116" i="8"/>
  <c r="M116" i="8" s="1"/>
  <c r="N117" i="8" s="1"/>
  <c r="AB7" i="8" s="1"/>
  <c r="K105" i="8"/>
  <c r="M105" i="8" s="1"/>
  <c r="N106" i="8" s="1"/>
  <c r="AA7" i="8" s="1"/>
  <c r="K94" i="8"/>
  <c r="M94" i="8" s="1"/>
  <c r="N95" i="8" s="1"/>
  <c r="Z7" i="8" s="1"/>
  <c r="K149" i="8"/>
  <c r="M149" i="8" s="1"/>
  <c r="N150" i="8" s="1"/>
  <c r="AE7" i="8" s="1"/>
  <c r="K83" i="8"/>
  <c r="M83" i="8" s="1"/>
  <c r="N84" i="8" s="1"/>
  <c r="Y7" i="8" s="1"/>
  <c r="K61" i="8"/>
  <c r="M61" i="8" s="1"/>
  <c r="N62" i="8" s="1"/>
  <c r="W7" i="8" s="1"/>
  <c r="K39" i="8"/>
  <c r="M39" i="8" s="1"/>
  <c r="N40" i="8" s="1"/>
  <c r="U7" i="8" s="1"/>
  <c r="K6" i="8"/>
  <c r="M6" i="8" s="1"/>
  <c r="N7" i="8" s="1"/>
  <c r="R7" i="8" s="1"/>
  <c r="K72" i="8"/>
  <c r="M72" i="8" s="1"/>
  <c r="N73" i="8" s="1"/>
  <c r="X7" i="8" s="1"/>
  <c r="K17" i="8"/>
  <c r="M17" i="8" s="1"/>
  <c r="N18" i="8" s="1"/>
  <c r="S7" i="8" s="1"/>
  <c r="K50" i="8"/>
  <c r="M50" i="8" s="1"/>
  <c r="N51" i="8" s="1"/>
  <c r="V7" i="8" s="1"/>
  <c r="K28" i="8"/>
  <c r="M28" i="8" s="1"/>
  <c r="N29" i="8" s="1"/>
  <c r="T7" i="8" s="1"/>
  <c r="M45" i="3"/>
  <c r="N45" i="3" s="1"/>
  <c r="C14" i="3"/>
  <c r="C15" i="3"/>
  <c r="C16" i="3"/>
  <c r="C17" i="3"/>
  <c r="C18" i="3"/>
  <c r="C13" i="3"/>
  <c r="D13" i="3" s="1"/>
  <c r="C11" i="3"/>
  <c r="D11" i="3"/>
  <c r="E11" i="3"/>
  <c r="G11" i="3"/>
  <c r="H11" i="3"/>
  <c r="I11" i="3"/>
  <c r="J11" i="3"/>
  <c r="K11" i="3"/>
  <c r="B11" i="3"/>
  <c r="K197" i="3" l="1"/>
  <c r="M197" i="3" s="1"/>
  <c r="N198" i="3" s="1"/>
  <c r="K186" i="3"/>
  <c r="M186" i="3" s="1"/>
  <c r="N187" i="3" s="1"/>
  <c r="K230" i="3"/>
  <c r="M230" i="3" s="1"/>
  <c r="N231" i="3" s="1"/>
  <c r="K175" i="3"/>
  <c r="M175" i="3" s="1"/>
  <c r="N176" i="3" s="1"/>
  <c r="K153" i="3"/>
  <c r="M153" i="3" s="1"/>
  <c r="N154" i="3" s="1"/>
  <c r="K131" i="3"/>
  <c r="M131" i="3" s="1"/>
  <c r="N132" i="3" s="1"/>
  <c r="K120" i="3"/>
  <c r="M120" i="3" s="1"/>
  <c r="N121" i="3" s="1"/>
  <c r="K109" i="3"/>
  <c r="M109" i="3" s="1"/>
  <c r="N110" i="3" s="1"/>
  <c r="K98" i="3"/>
  <c r="M98" i="3" s="1"/>
  <c r="K162" i="8"/>
  <c r="M162" i="8" s="1"/>
  <c r="N163" i="8" s="1"/>
  <c r="K151" i="8"/>
  <c r="M151" i="8" s="1"/>
  <c r="N152" i="8" s="1"/>
  <c r="AE9" i="8" s="1"/>
  <c r="K140" i="8"/>
  <c r="M140" i="8" s="1"/>
  <c r="N141" i="8" s="1"/>
  <c r="AD9" i="8" s="1"/>
  <c r="K85" i="8"/>
  <c r="M85" i="8" s="1"/>
  <c r="N86" i="8" s="1"/>
  <c r="Y9" i="8" s="1"/>
  <c r="K74" i="8"/>
  <c r="M74" i="8" s="1"/>
  <c r="N75" i="8" s="1"/>
  <c r="X9" i="8" s="1"/>
  <c r="K52" i="8"/>
  <c r="M52" i="8" s="1"/>
  <c r="N53" i="8" s="1"/>
  <c r="V9" i="8" s="1"/>
  <c r="K30" i="8"/>
  <c r="M30" i="8" s="1"/>
  <c r="N31" i="8" s="1"/>
  <c r="T9" i="8" s="1"/>
  <c r="K129" i="8"/>
  <c r="M129" i="8" s="1"/>
  <c r="N130" i="8" s="1"/>
  <c r="AC9" i="8" s="1"/>
  <c r="K118" i="8"/>
  <c r="M118" i="8" s="1"/>
  <c r="N119" i="8" s="1"/>
  <c r="AB9" i="8" s="1"/>
  <c r="K107" i="8"/>
  <c r="M107" i="8" s="1"/>
  <c r="N108" i="8" s="1"/>
  <c r="AA9" i="8" s="1"/>
  <c r="K96" i="8"/>
  <c r="M96" i="8" s="1"/>
  <c r="N97" i="8" s="1"/>
  <c r="Z9" i="8" s="1"/>
  <c r="K63" i="8"/>
  <c r="M63" i="8" s="1"/>
  <c r="N64" i="8" s="1"/>
  <c r="W9" i="8" s="1"/>
  <c r="K41" i="8"/>
  <c r="M41" i="8" s="1"/>
  <c r="N42" i="8" s="1"/>
  <c r="U9" i="8" s="1"/>
  <c r="K8" i="8"/>
  <c r="M8" i="8" s="1"/>
  <c r="N9" i="8" s="1"/>
  <c r="R9" i="8" s="1"/>
  <c r="D17" i="3"/>
  <c r="D15" i="3"/>
  <c r="D18" i="3"/>
  <c r="D16" i="3"/>
  <c r="D14" i="3"/>
  <c r="J3" i="4"/>
  <c r="J4" i="4"/>
  <c r="J5" i="4"/>
  <c r="J6" i="4"/>
  <c r="J7" i="4"/>
  <c r="J2" i="4"/>
  <c r="G3" i="4"/>
  <c r="G4" i="4"/>
  <c r="G5" i="4"/>
  <c r="G6" i="4"/>
  <c r="G7" i="4"/>
  <c r="E3" i="4"/>
  <c r="E4" i="4"/>
  <c r="E5" i="4"/>
  <c r="E6" i="4"/>
  <c r="E7" i="4"/>
  <c r="D3" i="4"/>
  <c r="D4" i="4"/>
  <c r="D5" i="4"/>
  <c r="D6" i="4"/>
  <c r="D7" i="4"/>
  <c r="D2" i="4"/>
  <c r="E2" i="4"/>
  <c r="G2" i="4"/>
  <c r="C3" i="4"/>
  <c r="C4" i="4"/>
  <c r="C5" i="4"/>
  <c r="C6" i="4"/>
  <c r="C7" i="4"/>
  <c r="C2" i="4"/>
  <c r="B3" i="4"/>
  <c r="B4" i="4"/>
  <c r="B5" i="4"/>
  <c r="B6" i="4"/>
  <c r="B7" i="4"/>
  <c r="B2" i="4"/>
  <c r="E13" i="4"/>
  <c r="E12" i="4"/>
  <c r="E11" i="4"/>
  <c r="E10" i="4"/>
  <c r="J8" i="7"/>
  <c r="J4" i="7"/>
  <c r="J2" i="7"/>
  <c r="G2" i="7"/>
  <c r="E2" i="7"/>
  <c r="D2" i="7"/>
  <c r="C2" i="7"/>
  <c r="B2" i="7"/>
  <c r="I9" i="3"/>
  <c r="F10" i="3"/>
  <c r="F11" i="3" s="1"/>
  <c r="B6" i="7"/>
  <c r="F7" i="4" l="1"/>
  <c r="F5" i="4"/>
  <c r="F3" i="4"/>
  <c r="F2" i="7"/>
  <c r="F2" i="4"/>
  <c r="F6" i="4"/>
  <c r="F4" i="4"/>
  <c r="F9" i="3"/>
  <c r="F2" i="3" l="1"/>
  <c r="F4" i="3"/>
  <c r="F5" i="3" s="1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8" i="7"/>
  <c r="I6" i="7"/>
  <c r="J6" i="7"/>
  <c r="B8" i="7"/>
  <c r="C5" i="3"/>
  <c r="D5" i="3"/>
  <c r="E5" i="3"/>
  <c r="G5" i="3"/>
  <c r="H5" i="3"/>
  <c r="I5" i="3"/>
  <c r="K5" i="3"/>
  <c r="B5" i="3"/>
  <c r="J4" i="3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5" i="3" l="1"/>
  <c r="I2" i="7"/>
  <c r="I4" i="7"/>
  <c r="G4" i="7"/>
  <c r="E4" i="7"/>
  <c r="C4" i="7"/>
  <c r="H6" i="7"/>
  <c r="F6" i="7"/>
  <c r="D6" i="7"/>
  <c r="I8" i="7"/>
  <c r="G8" i="7"/>
  <c r="E8" i="7"/>
  <c r="C8" i="7"/>
  <c r="J21" i="4"/>
  <c r="H2" i="7"/>
  <c r="B4" i="7"/>
  <c r="H4" i="7"/>
  <c r="F4" i="7"/>
  <c r="D4" i="7"/>
  <c r="J15" i="4"/>
  <c r="J11" i="4"/>
  <c r="K8" i="7" l="1"/>
  <c r="D9" i="7" s="1"/>
  <c r="K6" i="7"/>
  <c r="B7" i="7" s="1"/>
  <c r="K4" i="7"/>
  <c r="D5" i="7" s="1"/>
  <c r="K2" i="7"/>
  <c r="J3" i="7" s="1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F11" i="6"/>
  <c r="G11" i="6"/>
  <c r="G11" i="4" s="1"/>
  <c r="C12" i="6"/>
  <c r="D12" i="6"/>
  <c r="E12" i="6"/>
  <c r="F12" i="6"/>
  <c r="F12" i="4" s="1"/>
  <c r="G12" i="6"/>
  <c r="C13" i="6"/>
  <c r="D13" i="6"/>
  <c r="E13" i="6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H9" i="7" l="1"/>
  <c r="C9" i="7"/>
  <c r="I9" i="7"/>
  <c r="B9" i="7"/>
  <c r="G9" i="7"/>
  <c r="E9" i="7"/>
  <c r="F9" i="7"/>
  <c r="D7" i="7"/>
  <c r="C5" i="7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9" i="6"/>
  <c r="K1" i="6"/>
  <c r="Q9" i="6"/>
  <c r="Q1" i="6"/>
  <c r="O9" i="6"/>
  <c r="O1" i="6"/>
  <c r="M9" i="6"/>
  <c r="M1" i="6"/>
  <c r="F6" i="6"/>
  <c r="D6" i="6"/>
  <c r="S18" i="6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K6" i="6"/>
  <c r="K2" i="6"/>
  <c r="M7" i="6"/>
  <c r="N6" i="6"/>
  <c r="O5" i="6"/>
  <c r="P4" i="6"/>
  <c r="L4" i="6"/>
  <c r="M3" i="6"/>
  <c r="N2" i="6"/>
  <c r="H6" i="4"/>
  <c r="Q6" i="6"/>
  <c r="H4" i="4"/>
  <c r="Q4" i="6"/>
  <c r="H2" i="4"/>
  <c r="Q2" i="6"/>
  <c r="K5" i="6"/>
  <c r="P7" i="6"/>
  <c r="L7" i="6"/>
  <c r="M6" i="6"/>
  <c r="N5" i="6"/>
  <c r="O4" i="6"/>
  <c r="P3" i="6"/>
  <c r="M2" i="6"/>
  <c r="I7" i="4"/>
  <c r="R7" i="6"/>
  <c r="I5" i="4"/>
  <c r="R5" i="6"/>
  <c r="I3" i="4"/>
  <c r="R3" i="6"/>
  <c r="K4" i="6"/>
  <c r="O7" i="6"/>
  <c r="P6" i="6"/>
  <c r="L6" i="6"/>
  <c r="M5" i="6"/>
  <c r="N4" i="6"/>
  <c r="O3" i="6"/>
  <c r="P2" i="6"/>
  <c r="L2" i="6"/>
  <c r="H7" i="4"/>
  <c r="Q7" i="6"/>
  <c r="H5" i="4"/>
  <c r="Q5" i="6"/>
  <c r="H3" i="4"/>
  <c r="Q3" i="6"/>
  <c r="K7" i="6"/>
  <c r="K3" i="6"/>
  <c r="N7" i="6"/>
  <c r="O6" i="6"/>
  <c r="P5" i="6"/>
  <c r="M4" i="6"/>
  <c r="N3" i="6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P9" i="6"/>
  <c r="S20" i="6"/>
  <c r="H1" i="4"/>
  <c r="T9" i="4" s="1"/>
  <c r="B1" i="4"/>
  <c r="N9" i="4" s="1"/>
  <c r="S11" i="6"/>
  <c r="S23" i="6"/>
  <c r="S30" i="6"/>
  <c r="R21" i="6"/>
  <c r="S10" i="6"/>
  <c r="S14" i="6"/>
  <c r="S21" i="6"/>
  <c r="S31" i="6"/>
  <c r="S15" i="6"/>
  <c r="S26" i="6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P12" i="6"/>
  <c r="G12" i="4"/>
  <c r="N27" i="6"/>
  <c r="L15" i="6"/>
  <c r="C15" i="4"/>
  <c r="O18" i="6"/>
  <c r="F18" i="4"/>
  <c r="G30" i="4"/>
  <c r="P30" i="6"/>
  <c r="Q27" i="6"/>
  <c r="H27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<sst xmlns="http://schemas.openxmlformats.org/spreadsheetml/2006/main" count="1360" uniqueCount="189">
  <si>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</si>
  <si>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</si>
  <si>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</si>
  <si>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</si>
  <si>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</si>
  <si>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</si>
  <si>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</si>
  <si>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</si>
  <si>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</si>
  <si>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</si>
  <si>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</si>
  <si>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</si>
  <si>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</si>
  <si>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</si>
  <si>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</si>
  <si>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</si>
  <si>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</si>
  <si>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</si>
  <si>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</si>
  <si>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</si>
  <si>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</si>
  <si>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</si>
  <si>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</si>
  <si>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</si>
  <si>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</si>
  <si>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</si>
  <si>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</si>
  <si>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</si>
  <si>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</si>
  <si>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</si>
  <si>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</si>
  <si>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</si>
  <si>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</si>
  <si>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</si>
  <si>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</si>
  <si>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</si>
  <si>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</si>
  <si>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</si>
  <si>
    <t>功能单元</t>
  </si>
  <si>
    <r>
      <t>面积</t>
    </r>
    <r>
      <rPr>
        <sz val="10.5"/>
        <color theme="1"/>
        <rFont val="Calibri"/>
        <family val="2"/>
      </rPr>
      <t>µm</t>
    </r>
    <r>
      <rPr>
        <vertAlign val="superscript"/>
        <sz val="10.5"/>
        <color theme="1"/>
        <rFont val="Calibri"/>
        <family val="2"/>
      </rPr>
      <t>2</t>
    </r>
  </si>
  <si>
    <t>等效门数</t>
  </si>
  <si>
    <t>相对值</t>
  </si>
  <si>
    <t>移位单元</t>
  </si>
  <si>
    <t>有限域乘法</t>
  </si>
  <si>
    <t>置换单元</t>
  </si>
  <si>
    <r>
      <t>S</t>
    </r>
    <r>
      <rPr>
        <sz val="10.5"/>
        <color theme="1"/>
        <rFont val="宋体"/>
        <family val="3"/>
        <charset val="134"/>
      </rPr>
      <t>盒</t>
    </r>
  </si>
  <si>
    <t>功能单元</t>
    <phoneticPr fontId="2" type="noConversion"/>
  </si>
  <si>
    <r>
      <t>模加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减单元</t>
    </r>
    <phoneticPr fontId="2" type="noConversion"/>
  </si>
  <si>
    <t>算术单元</t>
    <phoneticPr fontId="2" type="noConversion"/>
  </si>
  <si>
    <t>移位单元</t>
    <phoneticPr fontId="2" type="noConversion"/>
  </si>
  <si>
    <t>逻辑运算</t>
    <phoneticPr fontId="2" type="noConversion"/>
  </si>
  <si>
    <t>逻辑运算</t>
    <phoneticPr fontId="2" type="noConversion"/>
  </si>
  <si>
    <t>置换单元</t>
    <phoneticPr fontId="2" type="noConversion"/>
  </si>
  <si>
    <t>有限域乘法单元</t>
  </si>
  <si>
    <t>互连单元</t>
  </si>
  <si>
    <t>S盒子替换单元</t>
  </si>
  <si>
    <t>字节循环移位</t>
    <phoneticPr fontId="2" type="noConversion"/>
  </si>
  <si>
    <t>面积</t>
    <phoneticPr fontId="2" type="noConversion"/>
  </si>
  <si>
    <t>延迟</t>
    <phoneticPr fontId="2" type="noConversion"/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</si>
  <si>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</si>
  <si>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</si>
  <si>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</si>
  <si>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</si>
  <si>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</si>
  <si>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</si>
  <si>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r>
      <t>AES</t>
    </r>
    <r>
      <rPr>
        <sz val="9"/>
        <color theme="1"/>
        <rFont val="宋体"/>
        <family val="3"/>
        <charset val="134"/>
      </rPr>
      <t>算法包含操作</t>
    </r>
  </si>
  <si>
    <t>架构包含功能单元</t>
  </si>
  <si>
    <t>利用率</t>
  </si>
  <si>
    <t>综合</t>
    <phoneticPr fontId="2" type="noConversion"/>
  </si>
  <si>
    <r>
      <t>DES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</si>
  <si>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r>
      <t>SPECK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</si>
  <si>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t>有限域乘法</t>
    <phoneticPr fontId="2" type="noConversion"/>
  </si>
  <si>
    <t>算术单元</t>
    <phoneticPr fontId="2" type="noConversion"/>
  </si>
  <si>
    <t>移位单元</t>
    <phoneticPr fontId="2" type="noConversion"/>
  </si>
  <si>
    <t>置换单元</t>
    <phoneticPr fontId="2" type="noConversion"/>
  </si>
  <si>
    <t>逻辑单元</t>
    <phoneticPr fontId="2" type="noConversion"/>
  </si>
  <si>
    <t>性能</t>
    <phoneticPr fontId="2" type="noConversion"/>
  </si>
  <si>
    <t>RCPA</t>
  </si>
  <si>
    <t>RCPA</t>
    <phoneticPr fontId="2" type="noConversion"/>
  </si>
  <si>
    <t>COBRA</t>
  </si>
  <si>
    <t>COBRA</t>
    <phoneticPr fontId="2" type="noConversion"/>
  </si>
  <si>
    <t>RPU</t>
  </si>
  <si>
    <t>RPU</t>
    <phoneticPr fontId="2" type="noConversion"/>
  </si>
  <si>
    <t>本文</t>
  </si>
  <si>
    <t>本文</t>
    <phoneticPr fontId="2" type="noConversion"/>
  </si>
  <si>
    <t>资源利用率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</si>
  <si>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</si>
  <si>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功能单元利用率</t>
    <phoneticPr fontId="2" type="noConversion"/>
  </si>
  <si>
    <t>算法</t>
  </si>
  <si>
    <t>算法</t>
    <phoneticPr fontId="2" type="noConversion"/>
  </si>
  <si>
    <t>架构</t>
  </si>
  <si>
    <t>架构</t>
    <phoneticPr fontId="2" type="noConversion"/>
  </si>
  <si>
    <t>算法包含操作</t>
    <phoneticPr fontId="2" type="noConversion"/>
  </si>
  <si>
    <t>映射资源消耗</t>
    <phoneticPr fontId="2" type="noConversion"/>
  </si>
  <si>
    <t>AES</t>
    <phoneticPr fontId="2" type="noConversion"/>
  </si>
  <si>
    <t>有限域乘法</t>
    <phoneticPr fontId="2" type="noConversion"/>
  </si>
  <si>
    <t>DES</t>
    <phoneticPr fontId="2" type="noConversion"/>
  </si>
  <si>
    <t>CAST128</t>
  </si>
  <si>
    <t>SERPENT</t>
  </si>
  <si>
    <t>SEED</t>
  </si>
  <si>
    <t>RC6</t>
  </si>
  <si>
    <t>IDEA</t>
  </si>
  <si>
    <t>CAMELLIA</t>
  </si>
  <si>
    <t>GOST</t>
  </si>
  <si>
    <t>TEA</t>
  </si>
  <si>
    <t>SPECK</t>
  </si>
  <si>
    <t>SIMON</t>
  </si>
  <si>
    <t xml:space="preserve">LUCIFER </t>
  </si>
  <si>
    <t>CLEFIA</t>
  </si>
  <si>
    <t>ARIA</t>
  </si>
  <si>
    <t>CRYPTOMERIA/C2</t>
  </si>
  <si>
    <t xml:space="preserve">PRESENT </t>
  </si>
  <si>
    <t>MACGUFFIN</t>
  </si>
  <si>
    <t>SQUARE</t>
  </si>
  <si>
    <t>M6</t>
  </si>
  <si>
    <t>ICE</t>
  </si>
  <si>
    <t>SHARK</t>
  </si>
  <si>
    <t>CS-CIPHER</t>
  </si>
  <si>
    <t>NUSH</t>
  </si>
  <si>
    <t>GRAND CRU</t>
  </si>
  <si>
    <t>Q</t>
  </si>
  <si>
    <t>E2</t>
  </si>
  <si>
    <t>KHAZAD</t>
  </si>
  <si>
    <t>HIEROCRYPT-L1</t>
  </si>
  <si>
    <t>HIEROCRYPT-3</t>
  </si>
  <si>
    <t>\</t>
  </si>
  <si>
    <t>XTEA</t>
  </si>
  <si>
    <t>SKIPJECT</t>
  </si>
  <si>
    <t>/</t>
  </si>
  <si>
    <t>项目中的架构</t>
  </si>
  <si>
    <t>SM4</t>
    <phoneticPr fontId="2" type="noConversion"/>
  </si>
  <si>
    <t>映射行数</t>
  </si>
  <si>
    <t>功能单元使用</t>
  </si>
  <si>
    <t>LUT</t>
  </si>
  <si>
    <t>/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</si>
  <si>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</si>
  <si>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</si>
  <si>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</si>
  <si>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面积/mm2</t>
    <phoneticPr fontId="2" type="noConversion"/>
  </si>
  <si>
    <t>性能面积比</t>
    <phoneticPr fontId="2" type="noConversion"/>
  </si>
  <si>
    <t>映射资源消耗</t>
    <phoneticPr fontId="2" type="noConversion"/>
  </si>
  <si>
    <t>Cyptoraptor</t>
    <phoneticPr fontId="2" type="noConversion"/>
  </si>
  <si>
    <t>Cyptor
aptor</t>
    <phoneticPr fontId="2" type="noConversion"/>
  </si>
  <si>
    <t>Cyptor
aptor</t>
    <phoneticPr fontId="2" type="noConversion"/>
  </si>
  <si>
    <t>RC5</t>
    <phoneticPr fontId="2" type="noConversion"/>
  </si>
  <si>
    <t>CAST128</t>
    <phoneticPr fontId="2" type="noConversion"/>
  </si>
  <si>
    <t>TWOFISH</t>
    <phoneticPr fontId="2" type="noConversion"/>
  </si>
  <si>
    <t>SERPENT</t>
    <phoneticPr fontId="2" type="noConversion"/>
  </si>
  <si>
    <t>BLOWFISH</t>
    <phoneticPr fontId="2" type="noConversion"/>
  </si>
  <si>
    <t>SEED</t>
    <phoneticPr fontId="2" type="noConversion"/>
  </si>
  <si>
    <t>CAMELLIA</t>
    <phoneticPr fontId="2" type="noConversion"/>
  </si>
  <si>
    <t>映射资源消耗</t>
    <phoneticPr fontId="2" type="noConversion"/>
  </si>
  <si>
    <t>GOST</t>
    <phoneticPr fontId="2" type="noConversion"/>
  </si>
  <si>
    <t>GOST</t>
    <phoneticPr fontId="2" type="noConversion"/>
  </si>
  <si>
    <t>TEA</t>
    <phoneticPr fontId="2" type="noConversion"/>
  </si>
  <si>
    <t>SPECK</t>
    <phoneticPr fontId="2" type="noConversion"/>
  </si>
  <si>
    <t>XTEA</t>
    <phoneticPr fontId="2" type="noConversion"/>
  </si>
  <si>
    <t>SIMON</t>
    <phoneticPr fontId="2" type="noConversion"/>
  </si>
  <si>
    <t>SIMON</t>
    <phoneticPr fontId="2" type="noConversion"/>
  </si>
  <si>
    <t>LUCIFER</t>
    <phoneticPr fontId="2" type="noConversion"/>
  </si>
  <si>
    <t>CLEFIA</t>
    <phoneticPr fontId="2" type="noConversion"/>
  </si>
  <si>
    <t>ARIA</t>
    <phoneticPr fontId="2" type="noConversion"/>
  </si>
  <si>
    <t>C2</t>
  </si>
  <si>
    <t>C2</t>
    <phoneticPr fontId="2" type="noConversion"/>
  </si>
  <si>
    <t>PRESENT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</si>
  <si>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</si>
  <si>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</si>
  <si>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</si>
  <si>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MACGUFFIN</t>
    <phoneticPr fontId="2" type="noConversion"/>
  </si>
  <si>
    <t>SQUARE</t>
    <phoneticPr fontId="2" type="noConversion"/>
  </si>
  <si>
    <t>M6</t>
    <phoneticPr fontId="2" type="noConversion"/>
  </si>
  <si>
    <t>SHARK</t>
    <phoneticPr fontId="2" type="noConversion"/>
  </si>
  <si>
    <t>NUSH</t>
    <phoneticPr fontId="2" type="noConversion"/>
  </si>
  <si>
    <t>GRAND CRU</t>
    <phoneticPr fontId="2" type="noConversion"/>
  </si>
  <si>
    <t>E2</t>
    <phoneticPr fontId="2" type="noConversion"/>
  </si>
  <si>
    <t>KHAZAD</t>
    <phoneticPr fontId="2" type="noConversion"/>
  </si>
  <si>
    <t>HIEROCRYPT-L1</t>
    <phoneticPr fontId="2" type="noConversion"/>
  </si>
  <si>
    <t>HIEROCRYPT-3</t>
    <phoneticPr fontId="2" type="noConversion"/>
  </si>
  <si>
    <t>/</t>
    <phoneticPr fontId="2" type="noConversion"/>
  </si>
  <si>
    <t>/</t>
    <phoneticPr fontId="2" type="noConversion"/>
  </si>
  <si>
    <t>Cyptoraptor</t>
    <phoneticPr fontId="2" type="noConversion"/>
  </si>
  <si>
    <t>RCPA</t>
    <phoneticPr fontId="2" type="noConversion"/>
  </si>
  <si>
    <t>COBRA</t>
    <phoneticPr fontId="2" type="noConversion"/>
  </si>
  <si>
    <t>平均</t>
  </si>
  <si>
    <t>提升倍数</t>
  </si>
  <si>
    <t>A</t>
    <phoneticPr fontId="2" type="noConversion"/>
  </si>
  <si>
    <t>D</t>
    <phoneticPr fontId="2" type="noConversion"/>
  </si>
  <si>
    <t>S</t>
    <phoneticPr fontId="2" type="noConversion"/>
  </si>
  <si>
    <t>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</si>
</sst>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#,##0.0_ "/>
    <numFmt numFmtId="178" formatCode="0.0%"/>
    <numFmt numFmtId="179" formatCode="0.00_);[Red]\(0.00\)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vertAlign val="superscript"/>
      <sz val="10.5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Times New Roman"/>
      <family val="1"/>
    </font>
    <font>
      <b/>
      <sz val="9"/>
      <color rgb="FF000000"/>
      <name val="宋体"/>
      <family val="3"/>
      <charset val="134"/>
    </font>
    <font>
      <sz val="11"/>
      <color rgb="FFFF0000"/>
      <name val="Times New Roman"/>
      <family val="1"/>
    </font>
    <font>
      <b/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8" fillId="0" borderId="6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1" fontId="7" fillId="0" borderId="9" xfId="0" applyNumberFormat="1" applyFont="1" applyBorder="1" applyAlignment="1">
      <alignment horizontal="justify" vertical="center" wrapText="1"/>
    </xf>
    <xf numFmtId="176" fontId="7" fillId="0" borderId="9" xfId="0" applyNumberFormat="1" applyFont="1" applyBorder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9" fontId="11" fillId="0" borderId="1" xfId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9" fontId="12" fillId="0" borderId="1" xfId="1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justify" vertical="center"/>
    </xf>
    <xf numFmtId="0" fontId="7" fillId="0" borderId="9" xfId="0" applyFont="1" applyBorder="1" applyAlignment="1">
      <alignment vertical="top"/>
    </xf>
    <xf numFmtId="0" fontId="8" fillId="0" borderId="9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9" fontId="14" fillId="0" borderId="9" xfId="0" applyNumberFormat="1" applyFont="1" applyBorder="1" applyAlignment="1">
      <alignment horizontal="left" vertical="center"/>
    </xf>
    <xf numFmtId="9" fontId="14" fillId="0" borderId="9" xfId="0" applyNumberFormat="1" applyFont="1" applyBorder="1" applyAlignment="1">
      <alignment horizontal="justify" vertical="center"/>
    </xf>
    <xf numFmtId="9" fontId="14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justify" vertical="center"/>
    </xf>
    <xf numFmtId="0" fontId="14" fillId="0" borderId="9" xfId="0" applyFont="1" applyBorder="1" applyAlignment="1">
      <alignment horizontal="center" vertical="center"/>
    </xf>
    <xf numFmtId="9" fontId="13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justify" vertical="center"/>
    </xf>
    <xf numFmtId="9" fontId="16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justify" vertical="center"/>
    </xf>
    <xf numFmtId="0" fontId="16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9" fontId="17" fillId="0" borderId="9" xfId="0" applyNumberFormat="1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9" fontId="3" fillId="0" borderId="0" xfId="0" applyNumberFormat="1" applyFont="1" applyAlignment="1">
      <alignment vertical="center"/>
    </xf>
    <xf numFmtId="179" fontId="3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17" fillId="0" borderId="9" xfId="0" applyFont="1" applyBorder="1" applyAlignment="1">
      <alignment horizontal="justify" vertical="center"/>
    </xf>
    <xf numFmtId="178" fontId="3" fillId="0" borderId="0" xfId="1" applyNumberFormat="1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left" vertical="center"/>
    </xf>
    <xf numFmtId="178" fontId="17" fillId="0" borderId="9" xfId="0" applyNumberFormat="1" applyFont="1" applyBorder="1" applyAlignment="1">
      <alignment horizontal="right" vertical="center"/>
    </xf>
    <xf numFmtId="176" fontId="19" fillId="0" borderId="9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0" fillId="0" borderId="0" xfId="0" applyNumberFormat="1"/>
    <xf numFmtId="176" fontId="12" fillId="0" borderId="2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13" fillId="0" borderId="9" xfId="0" applyNumberFormat="1" applyFont="1" applyBorder="1" applyAlignment="1">
      <alignment horizontal="left" vertical="center"/>
    </xf>
    <xf numFmtId="0" fontId="17" fillId="0" borderId="9" xfId="0" applyNumberFormat="1" applyFont="1" applyBorder="1" applyAlignment="1">
      <alignment horizontal="right" vertical="center"/>
    </xf>
    <xf numFmtId="176" fontId="14" fillId="0" borderId="9" xfId="0" applyNumberFormat="1" applyFont="1" applyBorder="1" applyAlignment="1">
      <alignment horizontal="left" vertical="center"/>
    </xf>
    <xf numFmtId="176" fontId="13" fillId="0" borderId="9" xfId="0" applyNumberFormat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0:G11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P6" sqref="P6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资源数比较!B2*单元面积!B$10</f>
        <v>19020</v>
      </c>
      <c r="C2" s="5">
        <f>资源数比较!C2*单元面积!C$10</f>
        <v>22524</v>
      </c>
      <c r="D2" s="5">
        <f>资源数比较!D2*单元面积!D$10</f>
        <v>28260</v>
      </c>
      <c r="E2" s="5">
        <f>资源数比较!E2*单元面积!E$10</f>
        <v>4788</v>
      </c>
      <c r="F2" s="5">
        <f>资源数比较!F2*单元面积!F$10</f>
        <v>51191</v>
      </c>
      <c r="G2" s="5">
        <f>资源数比较!G2*单元面积!G$10</f>
        <v>34024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资源数比较!J2*单元面积!J$10</f>
        <v>84759</v>
      </c>
      <c r="K2" s="23">
        <f t="shared" ref="K2:K7" si="0">SUM(B2:J2)</f>
        <v>244566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资源数比较!B3*单元面积!B$10</f>
        <v>19020</v>
      </c>
      <c r="C3" s="5">
        <f>资源数比较!C3*单元面积!C$10</f>
        <v>22524</v>
      </c>
      <c r="D3" s="5">
        <f>资源数比较!D3*单元面积!D$10</f>
        <v>28260</v>
      </c>
      <c r="E3" s="5">
        <f>资源数比较!E3*单元面积!E$10</f>
        <v>4788</v>
      </c>
      <c r="F3" s="5">
        <f>资源数比较!F3*单元面积!F$10</f>
        <v>51191</v>
      </c>
      <c r="G3" s="5">
        <f>资源数比较!G3*单元面积!G$10</f>
        <v>34024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资源数比较!J3*单元面积!J$10</f>
        <v>84759</v>
      </c>
      <c r="K3" s="23">
        <f t="shared" si="0"/>
        <v>244566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资源数比较!B4*单元面积!B$10</f>
        <v>19020</v>
      </c>
      <c r="C4" s="5">
        <f>资源数比较!C4*单元面积!C$10</f>
        <v>22524</v>
      </c>
      <c r="D4" s="5">
        <f>资源数比较!D4*单元面积!D$10</f>
        <v>28260</v>
      </c>
      <c r="E4" s="5">
        <f>资源数比较!E4*单元面积!E$10</f>
        <v>4788</v>
      </c>
      <c r="F4" s="5">
        <f>资源数比较!F4*单元面积!F$10</f>
        <v>51191</v>
      </c>
      <c r="G4" s="5">
        <f>资源数比较!G4*单元面积!G$10</f>
        <v>34024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资源数比较!J4*单元面积!J$10</f>
        <v>84759</v>
      </c>
      <c r="K4" s="23">
        <f t="shared" si="0"/>
        <v>244566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资源数比较!B5*单元面积!B$10</f>
        <v>38040</v>
      </c>
      <c r="C5" s="5">
        <f>资源数比较!C5*单元面积!C$10</f>
        <v>45048</v>
      </c>
      <c r="D5" s="5">
        <f>资源数比较!D5*单元面积!D$10</f>
        <v>56520</v>
      </c>
      <c r="E5" s="5">
        <f>资源数比较!E5*单元面积!E$10</f>
        <v>9576</v>
      </c>
      <c r="F5" s="5">
        <f>资源数比较!F5*单元面积!F$10</f>
        <v>102382</v>
      </c>
      <c r="G5" s="5">
        <f>资源数比较!G5*单元面积!G$10</f>
        <v>68048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资源数比较!J5*单元面积!J$10</f>
        <v>169518</v>
      </c>
      <c r="K5" s="23">
        <f t="shared" si="0"/>
        <v>489132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资源数比较!B6*单元面积!B$10</f>
        <v>25359.999999999996</v>
      </c>
      <c r="C6" s="5">
        <f>资源数比较!C6*单元面积!C$10</f>
        <v>30031.999999999996</v>
      </c>
      <c r="D6" s="5">
        <f>资源数比较!D6*单元面积!D$10</f>
        <v>37680</v>
      </c>
      <c r="E6" s="5">
        <f>资源数比较!E6*单元面积!E$10</f>
        <v>6383.9999999999991</v>
      </c>
      <c r="F6" s="5">
        <f>资源数比较!F6*单元面积!F$10</f>
        <v>68254.666666666657</v>
      </c>
      <c r="G6" s="5">
        <f>资源数比较!G6*单元面积!G$10</f>
        <v>45365.333333333328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资源数比较!J6*单元面积!J$10</f>
        <v>113012</v>
      </c>
      <c r="K6" s="23">
        <f t="shared" si="0"/>
        <v>326088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资源数比较!B7*单元面积!B$10</f>
        <v>19020</v>
      </c>
      <c r="C7" s="5">
        <f>资源数比较!C7*单元面积!C$10</f>
        <v>22524</v>
      </c>
      <c r="D7" s="5">
        <f>资源数比较!D7*单元面积!D$10</f>
        <v>28260</v>
      </c>
      <c r="E7" s="5">
        <f>资源数比较!E7*单元面积!E$10</f>
        <v>4788</v>
      </c>
      <c r="F7" s="5">
        <f>资源数比较!F7*单元面积!F$10</f>
        <v>51191</v>
      </c>
      <c r="G7" s="5">
        <f>资源数比较!G7*单元面积!G$10</f>
        <v>34024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资源数比较!J7*单元面积!J$10</f>
        <v>84759</v>
      </c>
      <c r="K7" s="23">
        <f t="shared" si="0"/>
        <v>244566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21208</v>
      </c>
      <c r="C10" s="5">
        <f>资源数比较!C10*单元面积!C$9</f>
        <v>67848</v>
      </c>
      <c r="D10" s="5">
        <f>资源数比较!D10*单元面积!D$9</f>
        <v>29924</v>
      </c>
      <c r="E10" s="5">
        <f>资源数比较!E10*单元面积!E$9</f>
        <v>16776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0</v>
      </c>
      <c r="I10" s="5">
        <f>资源数比较!I10*单元面积!I$9</f>
        <v>0</v>
      </c>
      <c r="J10" s="5">
        <f>资源数比较!J10*单元面积!K$9</f>
        <v>95836</v>
      </c>
      <c r="K10" s="23">
        <f t="shared" ref="K10:K15" si="3">SUM(B10:J10)</f>
        <v>436356</v>
      </c>
      <c r="L10" s="5">
        <f t="shared" ref="L10:L15" si="4">K10/K$10</f>
        <v>1</v>
      </c>
      <c r="M10" s="19"/>
      <c r="N10" s="18">
        <f t="shared" ref="N10:V15" si="5">(B10-B2)/($K10-$K2)</f>
        <v>1.1408311173679546E-2</v>
      </c>
      <c r="O10" s="18">
        <f t="shared" si="5"/>
        <v>0.23632097606757391</v>
      </c>
      <c r="P10" s="18">
        <f t="shared" si="5"/>
        <v>8.6761562125241155E-3</v>
      </c>
      <c r="Q10" s="18">
        <f t="shared" si="5"/>
        <v>6.250586579070859E-2</v>
      </c>
      <c r="R10" s="18">
        <f t="shared" si="5"/>
        <v>0.80073517910214298</v>
      </c>
      <c r="S10" s="18">
        <f t="shared" si="5"/>
        <v>-0.17740236717242819</v>
      </c>
      <c r="T10" s="18">
        <f t="shared" si="5"/>
        <v>0</v>
      </c>
      <c r="U10" s="18">
        <f t="shared" si="5"/>
        <v>0</v>
      </c>
      <c r="V10" s="18">
        <f t="shared" si="5"/>
        <v>5.7755878825799051E-2</v>
      </c>
      <c r="W10" s="16">
        <f>(K10-K2)/K10</f>
        <v>0.43952644171272998</v>
      </c>
    </row>
    <row r="11" spans="1:23" x14ac:dyDescent="0.15">
      <c r="A11" s="5" t="str">
        <f>算法分析!A$3</f>
        <v>DES</v>
      </c>
      <c r="B11" s="5">
        <f>资源数比较!B11*单元面积!B$9</f>
        <v>42416</v>
      </c>
      <c r="C11" s="5">
        <f>资源数比较!C11*单元面积!C$9</f>
        <v>135696</v>
      </c>
      <c r="D11" s="5">
        <f>资源数比较!D11*单元面积!D$9</f>
        <v>59848</v>
      </c>
      <c r="E11" s="5">
        <f>资源数比较!E11*单元面积!E$9</f>
        <v>33552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0</v>
      </c>
      <c r="I11" s="5">
        <f>资源数比较!I11*单元面积!I$9</f>
        <v>0</v>
      </c>
      <c r="J11" s="5">
        <f>资源数比较!J11*单元面积!K$9</f>
        <v>191672</v>
      </c>
      <c r="K11" s="23">
        <f t="shared" si="3"/>
        <v>872712</v>
      </c>
      <c r="L11" s="5">
        <f t="shared" si="4"/>
        <v>2</v>
      </c>
      <c r="M11" s="19"/>
      <c r="N11" s="18">
        <f t="shared" si="5"/>
        <v>3.7246117940733521E-2</v>
      </c>
      <c r="O11" s="18">
        <f t="shared" si="5"/>
        <v>0.18016830482085375</v>
      </c>
      <c r="P11" s="18">
        <f t="shared" si="5"/>
        <v>5.0287671974349912E-2</v>
      </c>
      <c r="Q11" s="18">
        <f t="shared" si="5"/>
        <v>4.5791901882683325E-2</v>
      </c>
      <c r="R11" s="18">
        <f t="shared" si="5"/>
        <v>0.57046769381640572</v>
      </c>
      <c r="S11" s="18">
        <f t="shared" si="5"/>
        <v>-5.4165751274385256E-2</v>
      </c>
      <c r="T11" s="18">
        <f t="shared" si="5"/>
        <v>0</v>
      </c>
      <c r="U11" s="18">
        <f t="shared" si="5"/>
        <v>0</v>
      </c>
      <c r="V11" s="18">
        <f t="shared" si="5"/>
        <v>0.17020406083935899</v>
      </c>
      <c r="W11" s="16">
        <f t="shared" ref="W11:W15" si="6">(K11-K3)/K11</f>
        <v>0.71976322085636502</v>
      </c>
    </row>
    <row r="12" spans="1:23" x14ac:dyDescent="0.15">
      <c r="A12" s="5" t="str">
        <f>算法分析!A$4</f>
        <v>SM4</v>
      </c>
      <c r="B12" s="5">
        <f>资源数比较!B12*单元面积!B$9</f>
        <v>42416</v>
      </c>
      <c r="C12" s="5">
        <f>资源数比较!C12*单元面积!C$9</f>
        <v>135696</v>
      </c>
      <c r="D12" s="5">
        <f>资源数比较!D12*单元面积!D$9</f>
        <v>59848</v>
      </c>
      <c r="E12" s="5">
        <f>资源数比较!E12*单元面积!E$9</f>
        <v>33552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0</v>
      </c>
      <c r="I12" s="5">
        <f>资源数比较!I12*单元面积!I$9</f>
        <v>0</v>
      </c>
      <c r="J12" s="5">
        <f>资源数比较!J12*单元面积!K$9</f>
        <v>191672</v>
      </c>
      <c r="K12" s="23">
        <f t="shared" si="3"/>
        <v>872712</v>
      </c>
      <c r="L12" s="5">
        <f t="shared" si="4"/>
        <v>2</v>
      </c>
      <c r="M12" s="19"/>
      <c r="N12" s="18">
        <f t="shared" si="5"/>
        <v>3.7246117940733521E-2</v>
      </c>
      <c r="O12" s="18">
        <f t="shared" si="5"/>
        <v>0.18016830482085375</v>
      </c>
      <c r="P12" s="18">
        <f t="shared" si="5"/>
        <v>5.0287671974349912E-2</v>
      </c>
      <c r="Q12" s="18">
        <f t="shared" si="5"/>
        <v>4.5791901882683325E-2</v>
      </c>
      <c r="R12" s="18">
        <f t="shared" si="5"/>
        <v>0.57046769381640572</v>
      </c>
      <c r="S12" s="18">
        <f t="shared" si="5"/>
        <v>-5.4165751274385256E-2</v>
      </c>
      <c r="T12" s="18">
        <f t="shared" si="5"/>
        <v>0</v>
      </c>
      <c r="U12" s="18">
        <f t="shared" si="5"/>
        <v>0</v>
      </c>
      <c r="V12" s="18">
        <f t="shared" si="5"/>
        <v>0.17020406083935899</v>
      </c>
      <c r="W12" s="16">
        <f t="shared" si="6"/>
        <v>0.71976322085636502</v>
      </c>
    </row>
    <row r="13" spans="1:23" x14ac:dyDescent="0.15">
      <c r="A13" s="5" t="str">
        <f>算法分析!A$5</f>
        <v>TWOFISH</v>
      </c>
      <c r="B13" s="5">
        <f>资源数比较!B13*单元面积!B$9</f>
        <v>63624</v>
      </c>
      <c r="C13" s="5">
        <f>资源数比较!C13*单元面积!C$9</f>
        <v>203544</v>
      </c>
      <c r="D13" s="5">
        <f>资源数比较!D13*单元面积!D$9</f>
        <v>89772</v>
      </c>
      <c r="E13" s="5">
        <f>资源数比较!E13*单元面积!E$9</f>
        <v>50328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0</v>
      </c>
      <c r="I13" s="5">
        <f>资源数比较!I13*单元面积!I$9</f>
        <v>0</v>
      </c>
      <c r="J13" s="5">
        <f>资源数比较!J13*单元面积!K$9</f>
        <v>287508</v>
      </c>
      <c r="K13" s="23">
        <f t="shared" si="3"/>
        <v>1309068</v>
      </c>
      <c r="L13" s="5">
        <f t="shared" si="4"/>
        <v>3</v>
      </c>
      <c r="M13" s="19"/>
      <c r="N13" s="18">
        <f t="shared" si="5"/>
        <v>3.1202435312024351E-2</v>
      </c>
      <c r="O13" s="18">
        <f t="shared" si="5"/>
        <v>0.19330289193302891</v>
      </c>
      <c r="P13" s="18">
        <f t="shared" si="5"/>
        <v>4.0554384732466926E-2</v>
      </c>
      <c r="Q13" s="18">
        <f t="shared" si="5"/>
        <v>4.9701440112399013E-2</v>
      </c>
      <c r="R13" s="18">
        <f t="shared" si="5"/>
        <v>0.62432921593880497</v>
      </c>
      <c r="S13" s="18">
        <f t="shared" si="5"/>
        <v>-8.2991843265815865E-2</v>
      </c>
      <c r="T13" s="18">
        <f t="shared" si="5"/>
        <v>0</v>
      </c>
      <c r="U13" s="18">
        <f t="shared" si="5"/>
        <v>0</v>
      </c>
      <c r="V13" s="18">
        <f t="shared" si="5"/>
        <v>0.14390147523709168</v>
      </c>
      <c r="W13" s="16">
        <f t="shared" si="6"/>
        <v>0.62635096114181998</v>
      </c>
    </row>
    <row r="14" spans="1:23" x14ac:dyDescent="0.15">
      <c r="A14" s="5" t="str">
        <f>算法分析!A$6</f>
        <v>RC5</v>
      </c>
      <c r="B14" s="5">
        <f>资源数比较!B14*单元面积!B$9</f>
        <v>42416</v>
      </c>
      <c r="C14" s="5">
        <f>资源数比较!C14*单元面积!C$9</f>
        <v>135696</v>
      </c>
      <c r="D14" s="5">
        <f>资源数比较!D14*单元面积!D$9</f>
        <v>59848</v>
      </c>
      <c r="E14" s="5">
        <f>资源数比较!E14*单元面积!E$9</f>
        <v>33552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0</v>
      </c>
      <c r="I14" s="5">
        <f>资源数比较!I14*单元面积!I$9</f>
        <v>0</v>
      </c>
      <c r="J14" s="5">
        <f>资源数比较!J14*单元面积!K$9</f>
        <v>191672</v>
      </c>
      <c r="K14" s="23">
        <f t="shared" si="3"/>
        <v>872712</v>
      </c>
      <c r="L14" s="5">
        <f t="shared" si="4"/>
        <v>2</v>
      </c>
      <c r="M14" s="19"/>
      <c r="N14" s="18">
        <f t="shared" si="5"/>
        <v>3.1202435312024358E-2</v>
      </c>
      <c r="O14" s="18">
        <f t="shared" si="5"/>
        <v>0.19330289193302891</v>
      </c>
      <c r="P14" s="18">
        <f t="shared" si="5"/>
        <v>4.0554384732466926E-2</v>
      </c>
      <c r="Q14" s="18">
        <f t="shared" si="5"/>
        <v>4.9701440112399013E-2</v>
      </c>
      <c r="R14" s="18">
        <f t="shared" si="5"/>
        <v>0.62432921593880508</v>
      </c>
      <c r="S14" s="18">
        <f t="shared" si="5"/>
        <v>-8.2991843265815865E-2</v>
      </c>
      <c r="T14" s="18">
        <f t="shared" si="5"/>
        <v>0</v>
      </c>
      <c r="U14" s="18">
        <f t="shared" si="5"/>
        <v>0</v>
      </c>
      <c r="V14" s="18">
        <f t="shared" si="5"/>
        <v>0.14390147523709168</v>
      </c>
      <c r="W14" s="16">
        <f t="shared" si="6"/>
        <v>0.62635096114181998</v>
      </c>
    </row>
    <row r="15" spans="1:23" x14ac:dyDescent="0.15">
      <c r="A15" s="5" t="str">
        <f>算法分析!A$7</f>
        <v>BLOWFISH</v>
      </c>
      <c r="B15" s="5">
        <f>资源数比较!B15*单元面积!B$9</f>
        <v>42416</v>
      </c>
      <c r="C15" s="5">
        <f>资源数比较!C15*单元面积!C$9</f>
        <v>135696</v>
      </c>
      <c r="D15" s="5">
        <f>资源数比较!D15*单元面积!D$9</f>
        <v>59848</v>
      </c>
      <c r="E15" s="5">
        <f>资源数比较!E15*单元面积!E$9</f>
        <v>33552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0</v>
      </c>
      <c r="I15" s="5">
        <f>资源数比较!I15*单元面积!I$9</f>
        <v>0</v>
      </c>
      <c r="J15" s="5">
        <f>资源数比较!J15*单元面积!K$9</f>
        <v>191672</v>
      </c>
      <c r="K15" s="23">
        <f t="shared" si="3"/>
        <v>872712</v>
      </c>
      <c r="L15" s="5">
        <f t="shared" si="4"/>
        <v>2</v>
      </c>
      <c r="M15" s="19"/>
      <c r="N15" s="18">
        <f t="shared" si="5"/>
        <v>3.7246117940733521E-2</v>
      </c>
      <c r="O15" s="18">
        <f t="shared" si="5"/>
        <v>0.18016830482085375</v>
      </c>
      <c r="P15" s="18">
        <f t="shared" si="5"/>
        <v>5.0287671974349912E-2</v>
      </c>
      <c r="Q15" s="18">
        <f t="shared" si="5"/>
        <v>4.5791901882683325E-2</v>
      </c>
      <c r="R15" s="18">
        <f t="shared" si="5"/>
        <v>0.57046769381640572</v>
      </c>
      <c r="S15" s="18">
        <f t="shared" si="5"/>
        <v>-5.4165751274385256E-2</v>
      </c>
      <c r="T15" s="18">
        <f t="shared" si="5"/>
        <v>0</v>
      </c>
      <c r="U15" s="18">
        <f t="shared" si="5"/>
        <v>0</v>
      </c>
      <c r="V15" s="18">
        <f t="shared" si="5"/>
        <v>0.17020406083935899</v>
      </c>
      <c r="W15" s="16">
        <f t="shared" si="6"/>
        <v>0.71976322085636502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21208</v>
      </c>
      <c r="C18" s="5">
        <f>资源数比较!C18*单元面积!C$9</f>
        <v>67848</v>
      </c>
      <c r="D18" s="5">
        <f>资源数比较!D18*单元面积!D$9</f>
        <v>59848</v>
      </c>
      <c r="E18" s="5">
        <f>资源数比较!E18*单元面积!E$9</f>
        <v>16776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95836</v>
      </c>
      <c r="K18" s="23">
        <f t="shared" ref="K18:K23" si="7">SUM(B18:J18)</f>
        <v>987790</v>
      </c>
      <c r="L18" s="5">
        <f t="shared" ref="L18:L23" si="8">K18/K$18</f>
        <v>1</v>
      </c>
      <c r="M18" s="10"/>
      <c r="N18" s="16">
        <f t="shared" ref="N18:V23" si="9">(B18-B2)/($K18-$K2)</f>
        <v>2.9439307664983908E-3</v>
      </c>
      <c r="O18" s="18">
        <f t="shared" si="9"/>
        <v>6.0982960722473979E-2</v>
      </c>
      <c r="P18" s="18">
        <f t="shared" si="9"/>
        <v>4.2501318579593772E-2</v>
      </c>
      <c r="Q18" s="18">
        <f t="shared" si="9"/>
        <v>1.6129726704196851E-2</v>
      </c>
      <c r="R18" s="18">
        <f t="shared" si="9"/>
        <v>0.89540031000075349</v>
      </c>
      <c r="S18" s="18">
        <f t="shared" si="9"/>
        <v>-4.5778930712678814E-2</v>
      </c>
      <c r="T18" s="18">
        <f t="shared" si="9"/>
        <v>0</v>
      </c>
      <c r="U18" s="18">
        <f t="shared" si="9"/>
        <v>1.2916698061418899E-2</v>
      </c>
      <c r="V18" s="18">
        <f t="shared" si="9"/>
        <v>1.4903985877743452E-2</v>
      </c>
      <c r="W18" s="16">
        <f>(K18-K2)/K18</f>
        <v>0.75241093754745447</v>
      </c>
    </row>
    <row r="19" spans="1:23" x14ac:dyDescent="0.15">
      <c r="A19" s="5" t="str">
        <f>算法分析!A$3</f>
        <v>DES</v>
      </c>
      <c r="B19" s="5">
        <f>资源数比较!B19*单元面积!B$9</f>
        <v>31812</v>
      </c>
      <c r="C19" s="5">
        <f>资源数比较!C19*单元面积!C$9</f>
        <v>101772</v>
      </c>
      <c r="D19" s="5">
        <f>资源数比较!D19*单元面积!D$9</f>
        <v>89772</v>
      </c>
      <c r="E19" s="5">
        <f>资源数比较!E19*单元面积!E$9</f>
        <v>25164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143754</v>
      </c>
      <c r="K19" s="23">
        <f t="shared" si="7"/>
        <v>1481685</v>
      </c>
      <c r="L19" s="5">
        <f t="shared" si="8"/>
        <v>1.5</v>
      </c>
      <c r="M19" s="10"/>
      <c r="N19" s="16">
        <f t="shared" si="9"/>
        <v>1.0340153210806721E-2</v>
      </c>
      <c r="O19" s="18">
        <f t="shared" si="9"/>
        <v>6.4058510135241636E-2</v>
      </c>
      <c r="P19" s="18">
        <f t="shared" si="9"/>
        <v>4.9721975008063087E-2</v>
      </c>
      <c r="Q19" s="18">
        <f t="shared" si="9"/>
        <v>1.6470525470872244E-2</v>
      </c>
      <c r="R19" s="18">
        <f t="shared" si="9"/>
        <v>0.82758408851533283</v>
      </c>
      <c r="S19" s="18">
        <f t="shared" si="9"/>
        <v>-2.7502608884028133E-2</v>
      </c>
      <c r="T19" s="18">
        <f t="shared" si="9"/>
        <v>0</v>
      </c>
      <c r="U19" s="18">
        <f t="shared" si="9"/>
        <v>1.1639947329238336E-2</v>
      </c>
      <c r="V19" s="18">
        <f t="shared" si="9"/>
        <v>4.7687409214473307E-2</v>
      </c>
      <c r="W19" s="16">
        <f t="shared" ref="W19:W23" si="10">(K19-K3)/K19</f>
        <v>0.83494062503163624</v>
      </c>
    </row>
    <row r="20" spans="1:23" x14ac:dyDescent="0.15">
      <c r="A20" s="5" t="str">
        <f>算法分析!A$4</f>
        <v>SM4</v>
      </c>
      <c r="B20" s="5">
        <f>资源数比较!B20*单元面积!B$9</f>
        <v>42416</v>
      </c>
      <c r="C20" s="5">
        <f>资源数比较!C20*单元面积!C$9</f>
        <v>135696</v>
      </c>
      <c r="D20" s="5">
        <f>资源数比较!D20*单元面积!D$9</f>
        <v>119696</v>
      </c>
      <c r="E20" s="5">
        <f>资源数比较!E20*单元面积!E$9</f>
        <v>33552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191672</v>
      </c>
      <c r="K20" s="23">
        <f t="shared" si="7"/>
        <v>1975580</v>
      </c>
      <c r="L20" s="5">
        <f t="shared" si="8"/>
        <v>2</v>
      </c>
      <c r="M20" s="10"/>
      <c r="N20" s="16">
        <f t="shared" si="9"/>
        <v>1.3515777457605774E-2</v>
      </c>
      <c r="O20" s="18">
        <f t="shared" si="9"/>
        <v>6.5379020620283834E-2</v>
      </c>
      <c r="P20" s="18">
        <f t="shared" si="9"/>
        <v>5.2822218653344223E-2</v>
      </c>
      <c r="Q20" s="18">
        <f t="shared" si="9"/>
        <v>1.6616850008145514E-2</v>
      </c>
      <c r="R20" s="18">
        <f t="shared" si="9"/>
        <v>0.79846667906787583</v>
      </c>
      <c r="S20" s="18">
        <f t="shared" si="9"/>
        <v>-1.9655531382184083E-2</v>
      </c>
      <c r="T20" s="18">
        <f t="shared" si="9"/>
        <v>0</v>
      </c>
      <c r="U20" s="18">
        <f t="shared" si="9"/>
        <v>1.1091764711319492E-2</v>
      </c>
      <c r="V20" s="18">
        <f t="shared" si="9"/>
        <v>6.1763220863609421E-2</v>
      </c>
      <c r="W20" s="16">
        <f t="shared" si="10"/>
        <v>0.87620546877372718</v>
      </c>
    </row>
    <row r="21" spans="1:23" x14ac:dyDescent="0.15">
      <c r="A21" s="5" t="str">
        <f>算法分析!A$5</f>
        <v>TWOFISH</v>
      </c>
      <c r="B21" s="5">
        <f>资源数比较!B21*单元面积!B$9</f>
        <v>53020</v>
      </c>
      <c r="C21" s="5">
        <f>资源数比较!C21*单元面积!C$9</f>
        <v>169620</v>
      </c>
      <c r="D21" s="5">
        <f>资源数比较!D21*单元面积!D$9</f>
        <v>149620</v>
      </c>
      <c r="E21" s="5">
        <f>资源数比较!E21*单元面积!E$9</f>
        <v>41940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239590</v>
      </c>
      <c r="K21" s="23">
        <f t="shared" si="7"/>
        <v>2469475</v>
      </c>
      <c r="L21" s="5">
        <f t="shared" si="8"/>
        <v>2.5</v>
      </c>
      <c r="M21" s="10"/>
      <c r="N21" s="16">
        <f t="shared" si="9"/>
        <v>7.5643461763946953E-3</v>
      </c>
      <c r="O21" s="18">
        <f t="shared" si="9"/>
        <v>6.2904254465009343E-2</v>
      </c>
      <c r="P21" s="18">
        <f t="shared" si="9"/>
        <v>4.701205801217264E-2</v>
      </c>
      <c r="Q21" s="18">
        <f t="shared" si="9"/>
        <v>1.634262347482229E-2</v>
      </c>
      <c r="R21" s="18">
        <f t="shared" si="9"/>
        <v>0.85303556000147451</v>
      </c>
      <c r="S21" s="18">
        <f t="shared" si="9"/>
        <v>-3.4361724206362229E-2</v>
      </c>
      <c r="T21" s="18">
        <f t="shared" si="9"/>
        <v>0</v>
      </c>
      <c r="U21" s="18">
        <f t="shared" si="9"/>
        <v>1.211911269916373E-2</v>
      </c>
      <c r="V21" s="18">
        <f t="shared" si="9"/>
        <v>3.5383769377325042E-2</v>
      </c>
      <c r="W21" s="16">
        <f t="shared" si="10"/>
        <v>0.80192875003796349</v>
      </c>
    </row>
    <row r="22" spans="1:23" x14ac:dyDescent="0.15">
      <c r="A22" s="5" t="str">
        <f>算法分析!A$6</f>
        <v>RC5</v>
      </c>
      <c r="B22" s="5">
        <f>资源数比较!B22*单元面积!B$9</f>
        <v>42416</v>
      </c>
      <c r="C22" s="5">
        <f>资源数比较!C22*单元面积!C$9</f>
        <v>135696</v>
      </c>
      <c r="D22" s="5">
        <f>资源数比较!D22*单元面积!D$9</f>
        <v>119696</v>
      </c>
      <c r="E22" s="5">
        <f>资源数比较!E22*单元面积!E$9</f>
        <v>33552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191672</v>
      </c>
      <c r="K22" s="23">
        <f t="shared" si="7"/>
        <v>1975580</v>
      </c>
      <c r="L22" s="5">
        <f t="shared" si="8"/>
        <v>2</v>
      </c>
      <c r="M22" s="10"/>
      <c r="N22" s="16">
        <f t="shared" si="9"/>
        <v>1.0340153210806724E-2</v>
      </c>
      <c r="O22" s="18">
        <f t="shared" si="9"/>
        <v>6.4058510135241636E-2</v>
      </c>
      <c r="P22" s="18">
        <f t="shared" si="9"/>
        <v>4.9721975008063087E-2</v>
      </c>
      <c r="Q22" s="18">
        <f t="shared" si="9"/>
        <v>1.6470525470872244E-2</v>
      </c>
      <c r="R22" s="18">
        <f t="shared" si="9"/>
        <v>0.82758408851533272</v>
      </c>
      <c r="S22" s="18">
        <f t="shared" si="9"/>
        <v>-2.750260888402813E-2</v>
      </c>
      <c r="T22" s="18">
        <f t="shared" si="9"/>
        <v>0</v>
      </c>
      <c r="U22" s="18">
        <f t="shared" si="9"/>
        <v>1.1639947329238336E-2</v>
      </c>
      <c r="V22" s="18">
        <f t="shared" si="9"/>
        <v>4.7687409214473307E-2</v>
      </c>
      <c r="W22" s="16">
        <f t="shared" si="10"/>
        <v>0.83494062503163624</v>
      </c>
    </row>
    <row r="23" spans="1:23" x14ac:dyDescent="0.15">
      <c r="A23" s="5" t="str">
        <f>算法分析!A$7</f>
        <v>BLOWFISH</v>
      </c>
      <c r="B23" s="5">
        <f>资源数比较!B23*单元面积!B$9</f>
        <v>31812</v>
      </c>
      <c r="C23" s="5">
        <f>资源数比较!C23*单元面积!C$9</f>
        <v>101772</v>
      </c>
      <c r="D23" s="5">
        <f>资源数比较!D23*单元面积!D$9</f>
        <v>89772</v>
      </c>
      <c r="E23" s="5">
        <f>资源数比较!E23*单元面积!E$9</f>
        <v>25164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143754</v>
      </c>
      <c r="K23" s="23">
        <f t="shared" si="7"/>
        <v>1481685</v>
      </c>
      <c r="L23" s="5">
        <f t="shared" si="8"/>
        <v>1.5</v>
      </c>
      <c r="M23" s="10"/>
      <c r="N23" s="16">
        <f t="shared" si="9"/>
        <v>1.0340153210806721E-2</v>
      </c>
      <c r="O23" s="18">
        <f t="shared" si="9"/>
        <v>6.4058510135241636E-2</v>
      </c>
      <c r="P23" s="18">
        <f t="shared" si="9"/>
        <v>4.9721975008063087E-2</v>
      </c>
      <c r="Q23" s="18">
        <f t="shared" si="9"/>
        <v>1.6470525470872244E-2</v>
      </c>
      <c r="R23" s="18">
        <f t="shared" si="9"/>
        <v>0.82758408851533283</v>
      </c>
      <c r="S23" s="18">
        <f t="shared" si="9"/>
        <v>-2.7502608884028133E-2</v>
      </c>
      <c r="T23" s="18">
        <f t="shared" si="9"/>
        <v>0</v>
      </c>
      <c r="U23" s="18">
        <f t="shared" si="9"/>
        <v>1.1639947329238336E-2</v>
      </c>
      <c r="V23" s="18">
        <f t="shared" si="9"/>
        <v>4.7687409214473307E-2</v>
      </c>
      <c r="W23" s="16">
        <f t="shared" si="10"/>
        <v>0.83494062503163624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21208</v>
      </c>
      <c r="C26" s="5">
        <f>资源数比较!C26*单元面积!C$9</f>
        <v>67848</v>
      </c>
      <c r="D26" s="5">
        <f>资源数比较!D26*单元面积!D$9</f>
        <v>59848</v>
      </c>
      <c r="E26" s="5">
        <f>资源数比较!E26*单元面积!E$9</f>
        <v>33552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95836</v>
      </c>
      <c r="K26" s="23">
        <f t="shared" ref="K26:K31" si="11">SUM(B26:J26)</f>
        <v>547056</v>
      </c>
      <c r="L26" s="5">
        <f t="shared" ref="L26:L31" si="12">K26/K$26</f>
        <v>1</v>
      </c>
      <c r="M26" s="10"/>
      <c r="N26" s="16">
        <f t="shared" ref="N26:V31" si="13">(B26-B2)/($K26-$K2)</f>
        <v>7.2332969684948262E-3</v>
      </c>
      <c r="O26" s="16">
        <f t="shared" si="13"/>
        <v>0.14983635822671823</v>
      </c>
      <c r="P26" s="16">
        <f t="shared" si="13"/>
        <v>0.10442659261463189</v>
      </c>
      <c r="Q26" s="16">
        <f t="shared" si="13"/>
        <v>9.5090746801547152E-2</v>
      </c>
      <c r="R26" s="16">
        <f t="shared" si="13"/>
        <v>0.50769612218585736</v>
      </c>
      <c r="S26" s="16">
        <f t="shared" si="13"/>
        <v>9.9097490826143012E-2</v>
      </c>
      <c r="T26" s="16">
        <f t="shared" si="13"/>
        <v>0</v>
      </c>
      <c r="U26" s="16">
        <f t="shared" si="13"/>
        <v>0</v>
      </c>
      <c r="V26" s="16">
        <f t="shared" si="13"/>
        <v>3.6619392376607489E-2</v>
      </c>
      <c r="W26" s="16">
        <f>(K26-K2)/K26</f>
        <v>0.55294156356936031</v>
      </c>
    </row>
    <row r="27" spans="1:23" x14ac:dyDescent="0.15">
      <c r="A27" s="5" t="str">
        <f>算法分析!A$3</f>
        <v>DES</v>
      </c>
      <c r="B27" s="5">
        <f>资源数比较!B27*单元面积!B$9</f>
        <v>31812</v>
      </c>
      <c r="C27" s="5">
        <f>资源数比较!C27*单元面积!C$9</f>
        <v>101772</v>
      </c>
      <c r="D27" s="5">
        <f>资源数比较!D27*单元面积!D$9</f>
        <v>89772</v>
      </c>
      <c r="E27" s="5">
        <f>资源数比较!E27*单元面积!E$9</f>
        <v>50328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143754</v>
      </c>
      <c r="K27" s="23">
        <f t="shared" si="11"/>
        <v>820584</v>
      </c>
      <c r="L27" s="5">
        <f t="shared" si="12"/>
        <v>1.5</v>
      </c>
      <c r="M27" s="10"/>
      <c r="N27" s="16">
        <f t="shared" si="13"/>
        <v>2.2207639344603815E-2</v>
      </c>
      <c r="O27" s="16">
        <f t="shared" si="13"/>
        <v>0.1375790339885212</v>
      </c>
      <c r="P27" s="16">
        <f t="shared" si="13"/>
        <v>0.10678832953136881</v>
      </c>
      <c r="Q27" s="16">
        <f t="shared" si="13"/>
        <v>7.9060029374082061E-2</v>
      </c>
      <c r="R27" s="16">
        <f t="shared" si="13"/>
        <v>0.44435243343089975</v>
      </c>
      <c r="S27" s="16">
        <f t="shared" si="13"/>
        <v>0.10759385991409991</v>
      </c>
      <c r="T27" s="16">
        <f t="shared" si="13"/>
        <v>0</v>
      </c>
      <c r="U27" s="16">
        <f t="shared" si="13"/>
        <v>0</v>
      </c>
      <c r="V27" s="16">
        <f t="shared" si="13"/>
        <v>0.10241867441642449</v>
      </c>
      <c r="W27" s="16">
        <f t="shared" ref="W27:W31" si="14">(K27-K3)/K27</f>
        <v>0.70196104237957357</v>
      </c>
    </row>
    <row r="28" spans="1:23" x14ac:dyDescent="0.15">
      <c r="A28" s="5" t="str">
        <f>算法分析!A$4</f>
        <v>SM4</v>
      </c>
      <c r="B28" s="5">
        <f>资源数比较!B28*单元面积!B$9</f>
        <v>42416</v>
      </c>
      <c r="C28" s="5">
        <f>资源数比较!C28*单元面积!C$9</f>
        <v>135696</v>
      </c>
      <c r="D28" s="5">
        <f>资源数比较!D28*单元面积!D$9</f>
        <v>119696</v>
      </c>
      <c r="E28" s="5">
        <f>资源数比较!E28*单元面积!E$9</f>
        <v>67104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191672</v>
      </c>
      <c r="K28" s="23">
        <f t="shared" si="11"/>
        <v>1094112</v>
      </c>
      <c r="L28" s="5">
        <f t="shared" si="12"/>
        <v>2</v>
      </c>
      <c r="M28" s="10"/>
      <c r="N28" s="16">
        <f t="shared" si="13"/>
        <v>2.7539415169984909E-2</v>
      </c>
      <c r="O28" s="16">
        <f t="shared" si="13"/>
        <v>0.13321468172412088</v>
      </c>
      <c r="P28" s="16">
        <f t="shared" si="13"/>
        <v>0.10762925138838862</v>
      </c>
      <c r="Q28" s="16">
        <f t="shared" si="13"/>
        <v>7.3352119838125299E-2</v>
      </c>
      <c r="R28" s="16">
        <f t="shared" si="13"/>
        <v>0.42179823105517533</v>
      </c>
      <c r="S28" s="16">
        <f t="shared" si="13"/>
        <v>0.11061908360465472</v>
      </c>
      <c r="T28" s="16">
        <f t="shared" si="13"/>
        <v>0</v>
      </c>
      <c r="U28" s="16">
        <f t="shared" si="13"/>
        <v>0</v>
      </c>
      <c r="V28" s="16">
        <f t="shared" si="13"/>
        <v>0.12584721721955019</v>
      </c>
      <c r="W28" s="16">
        <f t="shared" si="14"/>
        <v>0.77647078178468021</v>
      </c>
    </row>
    <row r="29" spans="1:23" x14ac:dyDescent="0.15">
      <c r="A29" s="5" t="str">
        <f>算法分析!A$5</f>
        <v>TWOFISH</v>
      </c>
      <c r="B29" s="5">
        <f>资源数比较!B29*单元面积!B$9</f>
        <v>53020</v>
      </c>
      <c r="C29" s="5">
        <f>资源数比较!C29*单元面积!C$9</f>
        <v>169620</v>
      </c>
      <c r="D29" s="5">
        <f>资源数比较!D29*单元面积!D$9</f>
        <v>149620</v>
      </c>
      <c r="E29" s="5">
        <f>资源数比较!E29*单元面积!E$9</f>
        <v>83880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239590</v>
      </c>
      <c r="K29" s="23">
        <f t="shared" si="11"/>
        <v>1367640</v>
      </c>
      <c r="L29" s="5">
        <f t="shared" si="12"/>
        <v>2.5</v>
      </c>
      <c r="M29" s="10"/>
      <c r="N29" s="16">
        <f t="shared" si="13"/>
        <v>1.7051637549117368E-2</v>
      </c>
      <c r="O29" s="16">
        <f t="shared" si="13"/>
        <v>0.14179950552527695</v>
      </c>
      <c r="P29" s="16">
        <f t="shared" si="13"/>
        <v>0.10597513056227149</v>
      </c>
      <c r="Q29" s="16">
        <f t="shared" si="13"/>
        <v>8.4579764783018485E-2</v>
      </c>
      <c r="R29" s="16">
        <f t="shared" si="13"/>
        <v>0.46616308559512265</v>
      </c>
      <c r="S29" s="16">
        <f t="shared" si="13"/>
        <v>0.10466836955383446</v>
      </c>
      <c r="T29" s="16">
        <f t="shared" si="13"/>
        <v>0</v>
      </c>
      <c r="U29" s="16">
        <f t="shared" si="13"/>
        <v>0</v>
      </c>
      <c r="V29" s="16">
        <f t="shared" si="13"/>
        <v>7.9762506431358626E-2</v>
      </c>
      <c r="W29" s="16">
        <f t="shared" si="14"/>
        <v>0.64235325085548833</v>
      </c>
    </row>
    <row r="30" spans="1:23" x14ac:dyDescent="0.15">
      <c r="A30" s="5" t="str">
        <f>算法分析!A$6</f>
        <v>RC5</v>
      </c>
      <c r="B30" s="5">
        <f>资源数比较!B30*单元面积!B$9</f>
        <v>42416</v>
      </c>
      <c r="C30" s="5">
        <f>资源数比较!C30*单元面积!C$9</f>
        <v>135696</v>
      </c>
      <c r="D30" s="5">
        <f>资源数比较!D30*单元面积!D$9</f>
        <v>119696</v>
      </c>
      <c r="E30" s="5">
        <f>资源数比较!E30*单元面积!E$9</f>
        <v>67104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191672</v>
      </c>
      <c r="K30" s="23">
        <f t="shared" si="11"/>
        <v>1094112</v>
      </c>
      <c r="L30" s="5">
        <f t="shared" si="12"/>
        <v>2</v>
      </c>
      <c r="M30" s="10"/>
      <c r="N30" s="16">
        <f t="shared" si="13"/>
        <v>2.2207639344603819E-2</v>
      </c>
      <c r="O30" s="16">
        <f t="shared" si="13"/>
        <v>0.1375790339885212</v>
      </c>
      <c r="P30" s="16">
        <f t="shared" si="13"/>
        <v>0.10678832953136881</v>
      </c>
      <c r="Q30" s="16">
        <f t="shared" si="13"/>
        <v>7.9060029374082061E-2</v>
      </c>
      <c r="R30" s="16">
        <f t="shared" si="13"/>
        <v>0.44435243343089981</v>
      </c>
      <c r="S30" s="16">
        <f t="shared" si="13"/>
        <v>0.10759385991409991</v>
      </c>
      <c r="T30" s="16">
        <f t="shared" si="13"/>
        <v>0</v>
      </c>
      <c r="U30" s="16">
        <f t="shared" si="13"/>
        <v>0</v>
      </c>
      <c r="V30" s="16">
        <f t="shared" si="13"/>
        <v>0.10241867441642449</v>
      </c>
      <c r="W30" s="16">
        <f t="shared" si="14"/>
        <v>0.70196104237957357</v>
      </c>
    </row>
    <row r="31" spans="1:23" x14ac:dyDescent="0.15">
      <c r="A31" s="5" t="str">
        <f>算法分析!A$7</f>
        <v>BLOWFISH</v>
      </c>
      <c r="B31" s="5">
        <f>资源数比较!B31*单元面积!B$9</f>
        <v>31812</v>
      </c>
      <c r="C31" s="5">
        <f>资源数比较!C31*单元面积!C$9</f>
        <v>101772</v>
      </c>
      <c r="D31" s="5">
        <f>资源数比较!D31*单元面积!D$9</f>
        <v>89772</v>
      </c>
      <c r="E31" s="5">
        <f>资源数比较!E31*单元面积!E$9</f>
        <v>50328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143754</v>
      </c>
      <c r="K31" s="23">
        <f t="shared" si="11"/>
        <v>820584</v>
      </c>
      <c r="L31" s="5">
        <f t="shared" si="12"/>
        <v>1.5</v>
      </c>
      <c r="M31" s="10"/>
      <c r="N31" s="16">
        <f t="shared" si="13"/>
        <v>2.2207639344603815E-2</v>
      </c>
      <c r="O31" s="16">
        <f t="shared" si="13"/>
        <v>0.1375790339885212</v>
      </c>
      <c r="P31" s="16">
        <f t="shared" si="13"/>
        <v>0.10678832953136881</v>
      </c>
      <c r="Q31" s="16">
        <f t="shared" si="13"/>
        <v>7.9060029374082061E-2</v>
      </c>
      <c r="R31" s="16">
        <f t="shared" si="13"/>
        <v>0.44435243343089975</v>
      </c>
      <c r="S31" s="16">
        <f t="shared" si="13"/>
        <v>0.10759385991409991</v>
      </c>
      <c r="T31" s="16">
        <f t="shared" si="13"/>
        <v>0</v>
      </c>
      <c r="U31" s="16">
        <f t="shared" si="13"/>
        <v>0</v>
      </c>
      <c r="V31" s="16">
        <f t="shared" si="13"/>
        <v>0.10241867441642449</v>
      </c>
      <c r="W31" s="16">
        <f t="shared" si="14"/>
        <v>0.70196104237957357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4"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4"/>
  <sheetViews>
    <sheetView tabSelected="1" topLeftCell="A83" zoomScale="55" zoomScaleNormal="55" workbookViewId="0">
      <selection activeCell="AD89" sqref="AD89"/>
    </sheetView>
  </sheetViews>
  <sheetFormatPr defaultRowHeight="15" x14ac:dyDescent="0.15"/>
  <cols>
    <col min="1" max="1" width="2.625" style="2" customWidth="1"/>
    <col min="2" max="2" width="2.875" style="2" customWidth="1"/>
    <col min="3" max="3" width="10.375" style="2" customWidth="1"/>
    <col min="4" max="4" width="4.375" style="2" customWidth="1"/>
    <col min="5" max="5" width="3.875" style="2" customWidth="1"/>
    <col min="6" max="6" width="4.125" style="2" customWidth="1"/>
    <col min="7" max="8" width="4.5" style="2" customWidth="1"/>
    <col min="9" max="9" width="5.125" style="2" customWidth="1"/>
    <col min="10" max="10" width="4.25" style="2" customWidth="1"/>
    <col min="11" max="11" width="4.125" style="2" customWidth="1"/>
    <col min="12" max="12" width="4.5" style="2" customWidth="1"/>
    <col min="13" max="13" width="4.875" style="2" customWidth="1"/>
    <col min="14" max="14" width="9.5" style="2" bestFit="1" customWidth="1"/>
    <col min="15" max="19" width="9" style="2"/>
    <col min="20" max="20" width="9.25" style="2" bestFit="1" customWidth="1"/>
    <col min="21" max="21" width="19.625" style="2" bestFit="1" customWidth="1"/>
    <col min="22" max="25" width="9.375" style="2" bestFit="1" customWidth="1"/>
    <col min="26" max="27" width="9.5" style="2" bestFit="1" customWidth="1"/>
    <col min="28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99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100"/>
      <c r="B3" s="7">
        <f t="shared" ref="B3:K3" si="0">B2/$B2</f>
        <v>1</v>
      </c>
      <c r="C3" s="7">
        <f t="shared" si="0"/>
        <v>2.7773865414710484</v>
      </c>
      <c r="D3" s="7">
        <f t="shared" si="0"/>
        <v>1.7981220657276995</v>
      </c>
      <c r="E3" s="7">
        <f t="shared" si="0"/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si="0"/>
        <v>0.39123630672926446</v>
      </c>
      <c r="I3" s="7">
        <f t="shared" si="0"/>
        <v>0.3129890453834116</v>
      </c>
      <c r="J3" s="7">
        <f t="shared" si="0"/>
        <v>0.10954616588419405</v>
      </c>
      <c r="K3" s="7">
        <f t="shared" si="0"/>
        <v>0.54773082942097029</v>
      </c>
    </row>
    <row r="4" spans="1:11" x14ac:dyDescent="0.25">
      <c r="A4" s="99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100"/>
      <c r="B5" s="7">
        <f t="shared" ref="B5:K5" si="1">B4/$B4</f>
        <v>1</v>
      </c>
      <c r="C5" s="7">
        <f t="shared" si="1"/>
        <v>3.2037312200759454</v>
      </c>
      <c r="D5" s="7">
        <f t="shared" si="1"/>
        <v>1.7672114908370482</v>
      </c>
      <c r="E5" s="7">
        <f t="shared" si="1"/>
        <v>0.21941555225359088</v>
      </c>
      <c r="F5" s="7">
        <f t="shared" si="1"/>
        <v>23.038992209427043</v>
      </c>
      <c r="G5" s="7">
        <f t="shared" si="1"/>
        <v>4.7548291233283804</v>
      </c>
      <c r="H5" s="7">
        <f t="shared" si="1"/>
        <v>0.29717682020802377</v>
      </c>
      <c r="I5" s="7">
        <f t="shared" si="1"/>
        <v>0.23774145616641901</v>
      </c>
      <c r="J5" s="7">
        <f t="shared" si="1"/>
        <v>4.6019613670133728</v>
      </c>
      <c r="K5" s="7">
        <f t="shared" si="1"/>
        <v>23.009806835066865</v>
      </c>
    </row>
    <row r="6" spans="1:11" x14ac:dyDescent="0.15">
      <c r="A6" s="99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100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>E6/$B6</f>
        <v>0.74766355140186924</v>
      </c>
      <c r="F7" s="7">
        <f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2651</v>
      </c>
      <c r="C9" s="5">
        <v>8481</v>
      </c>
      <c r="D9" s="5">
        <v>7481</v>
      </c>
      <c r="E9" s="5">
        <v>2097</v>
      </c>
      <c r="F9" s="5">
        <f>51191/4</f>
        <v>12797.75</v>
      </c>
      <c r="G9" s="7">
        <f>G4</f>
        <v>8000</v>
      </c>
      <c r="H9" s="7">
        <v>0</v>
      </c>
      <c r="I9" s="7">
        <f>I4</f>
        <v>400</v>
      </c>
      <c r="J9" s="7">
        <v>47918</v>
      </c>
      <c r="K9" s="7">
        <v>47918</v>
      </c>
    </row>
    <row r="10" spans="1:11" x14ac:dyDescent="0.15">
      <c r="A10" s="5" t="s">
        <v>34</v>
      </c>
      <c r="B10" s="5">
        <v>1585</v>
      </c>
      <c r="C10" s="5">
        <v>1877</v>
      </c>
      <c r="D10" s="5">
        <v>7065</v>
      </c>
      <c r="E10" s="5">
        <v>399</v>
      </c>
      <c r="F10" s="5">
        <f>51191/4</f>
        <v>12797.75</v>
      </c>
      <c r="G10" s="7">
        <v>8506</v>
      </c>
      <c r="H10" s="7">
        <v>0</v>
      </c>
      <c r="I10" s="7">
        <v>400</v>
      </c>
      <c r="J10" s="7">
        <v>28253</v>
      </c>
      <c r="K10" s="7">
        <v>47918</v>
      </c>
    </row>
    <row r="11" spans="1:11" ht="15.75" thickBot="1" x14ac:dyDescent="0.2">
      <c r="B11" s="31">
        <f t="shared" ref="B11:K11" si="2">B10/$B10</f>
        <v>1</v>
      </c>
      <c r="C11" s="31">
        <f t="shared" si="2"/>
        <v>1.1842271293375395</v>
      </c>
      <c r="D11" s="31">
        <f t="shared" si="2"/>
        <v>4.4574132492113563</v>
      </c>
      <c r="E11" s="31">
        <f t="shared" si="2"/>
        <v>0.25173501577287066</v>
      </c>
      <c r="F11" s="31">
        <f t="shared" si="2"/>
        <v>8.0742902208201901</v>
      </c>
      <c r="G11" s="31">
        <f t="shared" si="2"/>
        <v>5.3665615141955838</v>
      </c>
      <c r="H11" s="31">
        <f t="shared" si="2"/>
        <v>0</v>
      </c>
      <c r="I11" s="31">
        <f t="shared" si="2"/>
        <v>0.25236593059936907</v>
      </c>
      <c r="J11" s="31">
        <f t="shared" si="2"/>
        <v>17.825236593059937</v>
      </c>
      <c r="K11" s="31">
        <f t="shared" si="2"/>
        <v>30.23217665615142</v>
      </c>
    </row>
    <row r="12" spans="1:11" ht="57" thickBot="1" x14ac:dyDescent="0.2">
      <c r="A12" s="32" t="s">
        <v>38</v>
      </c>
      <c r="B12" s="33" t="s">
        <v>39</v>
      </c>
      <c r="C12" s="33" t="s">
        <v>40</v>
      </c>
      <c r="D12" s="33" t="s">
        <v>41</v>
      </c>
    </row>
    <row r="13" spans="1:11" ht="51.75" thickBot="1" x14ac:dyDescent="0.2">
      <c r="A13" s="34" t="s">
        <v>49</v>
      </c>
      <c r="B13" s="35">
        <v>19286</v>
      </c>
      <c r="C13" s="37">
        <f t="shared" ref="C13:C18" si="3">B13/10</f>
        <v>1928.6</v>
      </c>
      <c r="D13" s="38">
        <f t="shared" ref="D13:D18" si="4">C13/C$13</f>
        <v>1</v>
      </c>
    </row>
    <row r="14" spans="1:11" ht="78.75" thickBot="1" x14ac:dyDescent="0.2">
      <c r="A14" s="34" t="s">
        <v>47</v>
      </c>
      <c r="B14" s="35">
        <v>12826</v>
      </c>
      <c r="C14" s="37">
        <f t="shared" si="3"/>
        <v>1282.5999999999999</v>
      </c>
      <c r="D14" s="38">
        <f t="shared" si="4"/>
        <v>0.66504199937778696</v>
      </c>
    </row>
    <row r="15" spans="1:11" ht="51.75" thickBot="1" x14ac:dyDescent="0.2">
      <c r="A15" s="34" t="s">
        <v>50</v>
      </c>
      <c r="B15" s="2">
        <v>3426</v>
      </c>
      <c r="C15" s="37">
        <f t="shared" si="3"/>
        <v>342.6</v>
      </c>
      <c r="D15" s="38">
        <f t="shared" si="4"/>
        <v>0.17764181271388574</v>
      </c>
    </row>
    <row r="16" spans="1:11" ht="64.5" thickBot="1" x14ac:dyDescent="0.2">
      <c r="A16" s="34" t="s">
        <v>43</v>
      </c>
      <c r="B16" s="35">
        <v>85473</v>
      </c>
      <c r="C16" s="37">
        <f t="shared" si="3"/>
        <v>8547.2999999999993</v>
      </c>
      <c r="D16" s="38">
        <f t="shared" si="4"/>
        <v>4.4318676760344289</v>
      </c>
    </row>
    <row r="17" spans="1:7" ht="51.75" thickBot="1" x14ac:dyDescent="0.2">
      <c r="A17" s="34" t="s">
        <v>52</v>
      </c>
      <c r="B17" s="35">
        <v>49816</v>
      </c>
      <c r="C17" s="37">
        <f t="shared" si="3"/>
        <v>4981.6000000000004</v>
      </c>
      <c r="D17" s="38">
        <f t="shared" si="4"/>
        <v>2.5830135849839264</v>
      </c>
    </row>
    <row r="18" spans="1:7" ht="27.75" thickBot="1" x14ac:dyDescent="0.2">
      <c r="A18" s="36" t="s">
        <v>45</v>
      </c>
      <c r="B18" s="35">
        <v>1160372</v>
      </c>
      <c r="C18" s="37">
        <f t="shared" si="3"/>
        <v>116037.2</v>
      </c>
      <c r="D18" s="38">
        <f t="shared" si="4"/>
        <v>60.166545680804731</v>
      </c>
    </row>
    <row r="22" spans="1:7" x14ac:dyDescent="0.15">
      <c r="A22" s="39" t="s">
        <v>46</v>
      </c>
      <c r="B22" s="39" t="s">
        <v>57</v>
      </c>
      <c r="C22" s="39" t="s">
        <v>58</v>
      </c>
    </row>
    <row r="23" spans="1:7" x14ac:dyDescent="0.15">
      <c r="A23" s="39" t="s">
        <v>48</v>
      </c>
      <c r="B23" s="5">
        <v>1585</v>
      </c>
      <c r="C23" s="2">
        <f>E23-D23</f>
        <v>1.27</v>
      </c>
      <c r="D23" s="2">
        <v>2.57</v>
      </c>
      <c r="E23" s="2">
        <v>3.84</v>
      </c>
      <c r="F23" s="2">
        <v>7</v>
      </c>
      <c r="G23" s="2">
        <f t="shared" ref="G23:G29" si="5">B23*F23</f>
        <v>11095</v>
      </c>
    </row>
    <row r="24" spans="1:7" x14ac:dyDescent="0.15">
      <c r="A24" s="39" t="s">
        <v>42</v>
      </c>
      <c r="B24" s="5">
        <v>1877</v>
      </c>
      <c r="C24" s="2">
        <f>E24-D24</f>
        <v>0.9700000000000002</v>
      </c>
      <c r="D24" s="2">
        <v>2.84</v>
      </c>
      <c r="E24" s="2">
        <v>3.81</v>
      </c>
      <c r="F24" s="2">
        <v>7</v>
      </c>
      <c r="G24" s="2">
        <f t="shared" si="5"/>
        <v>13139</v>
      </c>
    </row>
    <row r="25" spans="1:7" x14ac:dyDescent="0.15">
      <c r="A25" s="39" t="s">
        <v>51</v>
      </c>
      <c r="B25" s="5">
        <v>399</v>
      </c>
      <c r="C25" s="2">
        <f>E25-D25</f>
        <v>0.95000000000000018</v>
      </c>
      <c r="D25" s="2">
        <v>2.57</v>
      </c>
      <c r="E25" s="2">
        <v>3.52</v>
      </c>
      <c r="F25" s="2">
        <v>6</v>
      </c>
      <c r="G25" s="2">
        <f t="shared" si="5"/>
        <v>2394</v>
      </c>
    </row>
    <row r="26" spans="1:7" x14ac:dyDescent="0.15">
      <c r="A26" s="2" t="s">
        <v>44</v>
      </c>
      <c r="B26" s="5">
        <v>7065</v>
      </c>
      <c r="C26" s="2">
        <f>E26-D26</f>
        <v>1.25</v>
      </c>
      <c r="D26" s="2">
        <v>2.56</v>
      </c>
      <c r="E26" s="2">
        <v>3.81</v>
      </c>
      <c r="F26" s="2">
        <v>3</v>
      </c>
      <c r="G26" s="2">
        <f t="shared" si="5"/>
        <v>21195</v>
      </c>
    </row>
    <row r="27" spans="1:7" x14ac:dyDescent="0.15">
      <c r="A27" s="2" t="s">
        <v>55</v>
      </c>
      <c r="B27" s="5">
        <f>51191/4</f>
        <v>12797.75</v>
      </c>
      <c r="C27" s="2">
        <v>1.42</v>
      </c>
      <c r="F27" s="2">
        <v>4</v>
      </c>
      <c r="G27" s="2">
        <f t="shared" si="5"/>
        <v>51191</v>
      </c>
    </row>
    <row r="28" spans="1:7" x14ac:dyDescent="0.15">
      <c r="A28" s="2" t="s">
        <v>53</v>
      </c>
      <c r="B28" s="7">
        <v>8506</v>
      </c>
      <c r="C28" s="2">
        <f>E28-D28</f>
        <v>1.1700000000000004</v>
      </c>
      <c r="D28" s="2">
        <v>2.57</v>
      </c>
      <c r="E28" s="2">
        <v>3.74</v>
      </c>
      <c r="F28" s="2">
        <v>4</v>
      </c>
      <c r="G28" s="2">
        <f t="shared" si="5"/>
        <v>34024</v>
      </c>
    </row>
    <row r="29" spans="1:7" x14ac:dyDescent="0.15">
      <c r="A29" s="2" t="s">
        <v>54</v>
      </c>
      <c r="B29" s="7">
        <v>28253</v>
      </c>
      <c r="C29" s="2">
        <v>0.56999999999999995</v>
      </c>
      <c r="F29" s="2">
        <v>3</v>
      </c>
      <c r="G29" s="2">
        <f t="shared" si="5"/>
        <v>84759</v>
      </c>
    </row>
    <row r="30" spans="1:7" x14ac:dyDescent="0.15">
      <c r="A30" s="39" t="s">
        <v>56</v>
      </c>
      <c r="B30" s="2">
        <v>448</v>
      </c>
      <c r="C30" s="2">
        <v>0.16</v>
      </c>
      <c r="G30" s="2">
        <f>SUM(G23:G29)</f>
        <v>217797</v>
      </c>
    </row>
    <row r="36" spans="1:18" ht="22.5" x14ac:dyDescent="0.15">
      <c r="K36" s="46" t="s">
        <v>72</v>
      </c>
      <c r="L36" s="46" t="s">
        <v>73</v>
      </c>
      <c r="M36" s="46" t="s">
        <v>74</v>
      </c>
      <c r="N36" s="46" t="s">
        <v>75</v>
      </c>
      <c r="O36" s="47" t="s">
        <v>86</v>
      </c>
      <c r="P36" s="46" t="s">
        <v>95</v>
      </c>
    </row>
    <row r="37" spans="1:18" x14ac:dyDescent="0.15">
      <c r="K37" s="5">
        <v>1585</v>
      </c>
      <c r="L37" s="5">
        <v>1877</v>
      </c>
      <c r="M37" s="5">
        <v>7065</v>
      </c>
      <c r="N37" s="5">
        <v>399</v>
      </c>
      <c r="O37" s="5">
        <f>51191/4</f>
        <v>12797.75</v>
      </c>
      <c r="P37" s="7">
        <v>8506</v>
      </c>
      <c r="Q37" s="7">
        <v>28253</v>
      </c>
      <c r="R37" s="2">
        <v>448</v>
      </c>
    </row>
    <row r="38" spans="1:18" ht="15.75" thickBot="1" x14ac:dyDescent="0.2"/>
    <row r="39" spans="1:18" ht="22.5" x14ac:dyDescent="0.15">
      <c r="A39" s="97" t="s">
        <v>38</v>
      </c>
      <c r="B39" s="40" t="s">
        <v>59</v>
      </c>
      <c r="C39" s="40" t="s">
        <v>61</v>
      </c>
      <c r="D39" s="40" t="s">
        <v>62</v>
      </c>
      <c r="E39" s="40" t="s">
        <v>63</v>
      </c>
      <c r="F39" s="101" t="s">
        <v>64</v>
      </c>
      <c r="G39" s="97" t="s">
        <v>71</v>
      </c>
      <c r="H39" s="97" t="s">
        <v>68</v>
      </c>
    </row>
    <row r="40" spans="1:18" ht="23.25" thickBot="1" x14ac:dyDescent="0.2">
      <c r="A40" s="98"/>
      <c r="B40" s="41" t="s">
        <v>60</v>
      </c>
      <c r="C40" s="41" t="s">
        <v>60</v>
      </c>
      <c r="D40" s="41" t="s">
        <v>60</v>
      </c>
      <c r="E40" s="41" t="s">
        <v>60</v>
      </c>
      <c r="F40" s="102"/>
      <c r="G40" s="98"/>
      <c r="H40" s="98"/>
    </row>
    <row r="41" spans="1:18" ht="92.25" thickBot="1" x14ac:dyDescent="0.2">
      <c r="A41" s="42" t="s">
        <v>65</v>
      </c>
      <c r="B41" s="43">
        <v>0</v>
      </c>
      <c r="C41" s="43">
        <v>0</v>
      </c>
      <c r="D41" s="43">
        <v>0</v>
      </c>
      <c r="E41" s="43">
        <v>4</v>
      </c>
      <c r="F41" s="43">
        <v>4</v>
      </c>
      <c r="G41" s="43">
        <v>4</v>
      </c>
      <c r="H41" s="43">
        <f>SUM(B41:G41)</f>
        <v>12</v>
      </c>
      <c r="L41" s="2" t="s">
        <v>24</v>
      </c>
      <c r="M41" s="2">
        <f>C27+C29+C30</f>
        <v>2.15</v>
      </c>
      <c r="N41" s="52">
        <f>1/M41</f>
        <v>0.46511627906976744</v>
      </c>
    </row>
    <row r="42" spans="1:18" ht="90.75" thickBot="1" x14ac:dyDescent="0.2">
      <c r="A42" s="44" t="s">
        <v>66</v>
      </c>
      <c r="B42" s="43">
        <v>7</v>
      </c>
      <c r="C42" s="43">
        <v>7</v>
      </c>
      <c r="D42" s="43">
        <v>3</v>
      </c>
      <c r="E42" s="43">
        <v>6</v>
      </c>
      <c r="F42" s="43">
        <v>4</v>
      </c>
      <c r="G42" s="43">
        <v>4</v>
      </c>
      <c r="H42" s="43">
        <f>SUM(B42:G42)</f>
        <v>31</v>
      </c>
    </row>
    <row r="43" spans="1:18" ht="34.5" thickBot="1" x14ac:dyDescent="0.2">
      <c r="A43" s="44" t="s">
        <v>67</v>
      </c>
      <c r="B43" s="45">
        <f t="shared" ref="B43:H43" si="6">B41/B42</f>
        <v>0</v>
      </c>
      <c r="C43" s="45">
        <f t="shared" si="6"/>
        <v>0</v>
      </c>
      <c r="D43" s="45">
        <f t="shared" si="6"/>
        <v>0</v>
      </c>
      <c r="E43" s="45">
        <f t="shared" si="6"/>
        <v>0.66666666666666663</v>
      </c>
      <c r="F43" s="45">
        <f t="shared" si="6"/>
        <v>1</v>
      </c>
      <c r="G43" s="45">
        <f t="shared" si="6"/>
        <v>1</v>
      </c>
      <c r="H43" s="45">
        <f t="shared" si="6"/>
        <v>0.38709677419354838</v>
      </c>
      <c r="L43" s="2" t="s">
        <v>77</v>
      </c>
      <c r="M43" s="2">
        <f>C29+C25*2+C27</f>
        <v>3.89</v>
      </c>
      <c r="N43" s="52">
        <f>1/M43</f>
        <v>0.25706940874035988</v>
      </c>
    </row>
    <row r="44" spans="1:18" ht="92.25" thickBot="1" x14ac:dyDescent="0.2">
      <c r="A44" s="42" t="s">
        <v>69</v>
      </c>
      <c r="B44" s="43">
        <v>0</v>
      </c>
      <c r="C44" s="43">
        <v>0</v>
      </c>
      <c r="D44" s="43">
        <v>2</v>
      </c>
      <c r="E44" s="43">
        <v>3</v>
      </c>
      <c r="F44" s="43">
        <v>2</v>
      </c>
      <c r="G44" s="43">
        <v>0</v>
      </c>
      <c r="H44" s="43">
        <f>SUM(B44:G44)</f>
        <v>7</v>
      </c>
    </row>
    <row r="45" spans="1:18" ht="90.75" thickBot="1" x14ac:dyDescent="0.2">
      <c r="A45" s="44" t="s">
        <v>66</v>
      </c>
      <c r="B45" s="43">
        <v>7</v>
      </c>
      <c r="C45" s="43">
        <v>7</v>
      </c>
      <c r="D45" s="43">
        <v>3</v>
      </c>
      <c r="E45" s="43">
        <v>6</v>
      </c>
      <c r="F45" s="43">
        <v>4</v>
      </c>
      <c r="G45" s="43">
        <v>4</v>
      </c>
      <c r="H45" s="43">
        <f>SUM(B45:G45)</f>
        <v>31</v>
      </c>
      <c r="L45" s="2" t="s">
        <v>79</v>
      </c>
      <c r="M45" s="2">
        <f>C23*2+C24*3+C25*3+C27*2+C28*1+C29</f>
        <v>12.88</v>
      </c>
      <c r="N45" s="52">
        <f>1/M45</f>
        <v>7.7639751552795025E-2</v>
      </c>
    </row>
    <row r="46" spans="1:18" ht="34.5" thickBot="1" x14ac:dyDescent="0.2">
      <c r="A46" s="44" t="s">
        <v>67</v>
      </c>
      <c r="B46" s="45">
        <f t="shared" ref="B46:H46" si="7">B44/B45</f>
        <v>0</v>
      </c>
      <c r="C46" s="45">
        <f t="shared" si="7"/>
        <v>0</v>
      </c>
      <c r="D46" s="45">
        <f t="shared" si="7"/>
        <v>0.66666666666666663</v>
      </c>
      <c r="E46" s="45">
        <f t="shared" si="7"/>
        <v>0.5</v>
      </c>
      <c r="F46" s="45">
        <f t="shared" si="7"/>
        <v>0.5</v>
      </c>
      <c r="G46" s="45">
        <f t="shared" si="7"/>
        <v>0</v>
      </c>
      <c r="H46" s="45">
        <f t="shared" si="7"/>
        <v>0.22580645161290322</v>
      </c>
    </row>
    <row r="47" spans="1:18" ht="104.25" thickBot="1" x14ac:dyDescent="0.2">
      <c r="A47" s="42" t="s">
        <v>70</v>
      </c>
      <c r="B47" s="43">
        <v>1</v>
      </c>
      <c r="C47" s="43">
        <v>2</v>
      </c>
      <c r="D47" s="43">
        <v>0</v>
      </c>
      <c r="E47" s="43">
        <v>2</v>
      </c>
      <c r="F47" s="43">
        <v>0</v>
      </c>
      <c r="G47" s="43">
        <v>0</v>
      </c>
      <c r="H47" s="43">
        <f>SUM(B47:G47)</f>
        <v>5</v>
      </c>
      <c r="L47" s="2" t="s">
        <v>81</v>
      </c>
      <c r="M47" s="2">
        <v>2</v>
      </c>
      <c r="N47" s="52">
        <f>1/M47</f>
        <v>0.5</v>
      </c>
    </row>
    <row r="48" spans="1:18" ht="90.75" thickBot="1" x14ac:dyDescent="0.2">
      <c r="A48" s="44" t="s">
        <v>66</v>
      </c>
      <c r="B48" s="43">
        <v>7</v>
      </c>
      <c r="C48" s="43">
        <v>7</v>
      </c>
      <c r="D48" s="43">
        <v>3</v>
      </c>
      <c r="E48" s="43">
        <v>6</v>
      </c>
      <c r="F48" s="43">
        <v>4</v>
      </c>
      <c r="G48" s="43">
        <v>4</v>
      </c>
      <c r="H48" s="43">
        <f>SUM(B48:G48)</f>
        <v>31</v>
      </c>
    </row>
    <row r="49" spans="1:23" ht="34.5" thickBot="1" x14ac:dyDescent="0.2">
      <c r="A49" s="44" t="s">
        <v>67</v>
      </c>
      <c r="B49" s="45">
        <f t="shared" ref="B49:H49" si="8">B47/B48</f>
        <v>0.14285714285714285</v>
      </c>
      <c r="C49" s="45">
        <f t="shared" si="8"/>
        <v>0.2857142857142857</v>
      </c>
      <c r="D49" s="45">
        <f t="shared" si="8"/>
        <v>0</v>
      </c>
      <c r="E49" s="45">
        <f t="shared" si="8"/>
        <v>0.33333333333333331</v>
      </c>
      <c r="F49" s="45">
        <f t="shared" si="8"/>
        <v>0</v>
      </c>
      <c r="G49" s="45">
        <f t="shared" si="8"/>
        <v>0</v>
      </c>
      <c r="H49" s="45">
        <f t="shared" si="8"/>
        <v>0.16129032258064516</v>
      </c>
      <c r="L49" s="2" t="s">
        <v>83</v>
      </c>
      <c r="M49" s="2">
        <v>2</v>
      </c>
      <c r="N49" s="52">
        <f>1/M49</f>
        <v>0.5</v>
      </c>
    </row>
    <row r="52" spans="1:23" ht="15.75" customHeight="1" x14ac:dyDescent="0.15">
      <c r="O52" s="2" t="s">
        <v>90</v>
      </c>
      <c r="P52" s="2" t="s">
        <v>88</v>
      </c>
      <c r="Q52" s="2" t="s">
        <v>131</v>
      </c>
      <c r="R52" s="2" t="s">
        <v>132</v>
      </c>
    </row>
    <row r="53" spans="1:23" x14ac:dyDescent="0.15">
      <c r="R53" s="2" t="s">
        <v>1</v>
      </c>
      <c r="S53" s="2" t="s">
        <v>2</v>
      </c>
      <c r="T53" s="2" t="s">
        <v>3</v>
      </c>
      <c r="U53" s="2" t="s">
        <v>4</v>
      </c>
      <c r="V53" s="2" t="s">
        <v>133</v>
      </c>
      <c r="W53" s="2" t="s">
        <v>5</v>
      </c>
    </row>
    <row r="54" spans="1:23" x14ac:dyDescent="0.15">
      <c r="O54" s="2" t="s">
        <v>83</v>
      </c>
      <c r="P54" s="2" t="s">
        <v>0</v>
      </c>
      <c r="Q54" s="2">
        <v>3</v>
      </c>
      <c r="R54" s="2">
        <v>7</v>
      </c>
      <c r="S54" s="2">
        <v>7</v>
      </c>
      <c r="T54" s="2">
        <v>3</v>
      </c>
      <c r="U54" s="2">
        <v>6</v>
      </c>
      <c r="V54" s="2">
        <v>4</v>
      </c>
      <c r="W54" s="2">
        <v>4</v>
      </c>
    </row>
    <row r="55" spans="1:23" ht="15.75" customHeight="1" x14ac:dyDescent="0.15">
      <c r="P55" s="2" t="s">
        <v>6</v>
      </c>
      <c r="Q55" s="2">
        <v>3</v>
      </c>
      <c r="R55" s="2">
        <v>7</v>
      </c>
      <c r="S55" s="2">
        <v>7</v>
      </c>
      <c r="T55" s="2">
        <v>3</v>
      </c>
      <c r="U55" s="2">
        <v>6</v>
      </c>
      <c r="V55" s="2">
        <v>4</v>
      </c>
      <c r="W55" s="2">
        <v>4</v>
      </c>
    </row>
    <row r="56" spans="1:23" x14ac:dyDescent="0.15">
      <c r="P56" s="2" t="s">
        <v>7</v>
      </c>
      <c r="Q56" s="2">
        <v>3</v>
      </c>
      <c r="R56" s="56">
        <v>7</v>
      </c>
      <c r="S56" s="2">
        <v>7</v>
      </c>
      <c r="T56" s="2">
        <v>3</v>
      </c>
      <c r="U56" s="2">
        <v>6</v>
      </c>
      <c r="V56" s="2">
        <v>4</v>
      </c>
      <c r="W56" s="2">
        <v>4</v>
      </c>
    </row>
    <row r="57" spans="1:23" x14ac:dyDescent="0.15">
      <c r="P57" s="2" t="s">
        <v>8</v>
      </c>
      <c r="Q57" s="2">
        <v>6</v>
      </c>
      <c r="R57" s="2">
        <v>14</v>
      </c>
      <c r="S57" s="2">
        <v>14</v>
      </c>
      <c r="T57" s="2">
        <v>6</v>
      </c>
      <c r="U57" s="2">
        <v>12</v>
      </c>
      <c r="V57" s="2">
        <v>8</v>
      </c>
      <c r="W57" s="2">
        <v>8</v>
      </c>
    </row>
    <row r="58" spans="1:23" x14ac:dyDescent="0.15">
      <c r="P58" s="2" t="s">
        <v>9</v>
      </c>
      <c r="Q58" s="2">
        <v>4</v>
      </c>
      <c r="R58" s="2">
        <v>9.3333333333333321</v>
      </c>
      <c r="S58" s="2">
        <v>9.3333333333333321</v>
      </c>
      <c r="T58" s="2">
        <v>4</v>
      </c>
      <c r="U58" s="2">
        <v>8</v>
      </c>
      <c r="V58" s="2">
        <v>5.333333333333333</v>
      </c>
      <c r="W58" s="2">
        <v>5.333333333333333</v>
      </c>
    </row>
    <row r="59" spans="1:23" x14ac:dyDescent="0.15">
      <c r="P59" s="2" t="s">
        <v>97</v>
      </c>
      <c r="Q59" s="2">
        <v>6</v>
      </c>
      <c r="R59" s="2">
        <v>14</v>
      </c>
      <c r="S59" s="2">
        <v>14</v>
      </c>
      <c r="T59" s="2">
        <v>6</v>
      </c>
      <c r="U59" s="2">
        <v>12</v>
      </c>
      <c r="V59" s="2">
        <v>8</v>
      </c>
      <c r="W59" s="2">
        <v>8</v>
      </c>
    </row>
    <row r="60" spans="1:23" x14ac:dyDescent="0.15">
      <c r="P60" s="2" t="s">
        <v>98</v>
      </c>
      <c r="Q60" s="2">
        <v>9</v>
      </c>
      <c r="R60" s="2">
        <v>21</v>
      </c>
      <c r="S60" s="2">
        <v>21</v>
      </c>
      <c r="T60" s="2">
        <v>9</v>
      </c>
      <c r="U60" s="2">
        <v>18</v>
      </c>
      <c r="V60" s="2">
        <v>12</v>
      </c>
      <c r="W60" s="2">
        <v>12</v>
      </c>
    </row>
    <row r="61" spans="1:23" x14ac:dyDescent="0.15">
      <c r="P61" s="2" t="s">
        <v>10</v>
      </c>
      <c r="Q61" s="2">
        <v>3</v>
      </c>
      <c r="R61" s="2">
        <v>7</v>
      </c>
      <c r="S61" s="2">
        <v>7</v>
      </c>
      <c r="T61" s="2">
        <v>3</v>
      </c>
      <c r="U61" s="2">
        <v>6</v>
      </c>
      <c r="V61" s="2">
        <v>4</v>
      </c>
      <c r="W61" s="2">
        <v>4</v>
      </c>
    </row>
    <row r="62" spans="1:23" x14ac:dyDescent="0.15">
      <c r="P62" s="2" t="s">
        <v>99</v>
      </c>
      <c r="Q62" s="2">
        <v>15</v>
      </c>
      <c r="R62" s="2">
        <v>35</v>
      </c>
      <c r="S62" s="2">
        <v>35</v>
      </c>
      <c r="T62" s="2">
        <v>15</v>
      </c>
      <c r="U62" s="2">
        <v>30</v>
      </c>
      <c r="V62" s="2">
        <v>20</v>
      </c>
      <c r="W62" s="2">
        <v>20</v>
      </c>
    </row>
    <row r="63" spans="1:23" x14ac:dyDescent="0.15">
      <c r="P63" s="2" t="s">
        <v>100</v>
      </c>
      <c r="Q63" s="2" t="s">
        <v>125</v>
      </c>
      <c r="R63" s="2" t="e">
        <v>#VALUE!</v>
      </c>
      <c r="S63" s="2" t="e">
        <v>#VALUE!</v>
      </c>
      <c r="T63" s="2" t="e">
        <v>#VALUE!</v>
      </c>
      <c r="U63" s="2" t="e">
        <v>#VALUE!</v>
      </c>
      <c r="V63" s="2" t="e">
        <v>#VALUE!</v>
      </c>
      <c r="W63" s="2" t="e">
        <v>#VALUE!</v>
      </c>
    </row>
    <row r="64" spans="1:23" x14ac:dyDescent="0.15">
      <c r="P64" s="2" t="s">
        <v>101</v>
      </c>
      <c r="Q64" s="2" t="s">
        <v>125</v>
      </c>
      <c r="R64" s="2" t="e">
        <v>#VALUE!</v>
      </c>
      <c r="S64" s="2" t="e">
        <v>#VALUE!</v>
      </c>
      <c r="T64" s="2" t="e">
        <v>#VALUE!</v>
      </c>
      <c r="U64" s="2" t="e">
        <v>#VALUE!</v>
      </c>
      <c r="V64" s="2" t="e">
        <v>#VALUE!</v>
      </c>
      <c r="W64" s="2" t="e">
        <v>#VALUE!</v>
      </c>
    </row>
    <row r="65" spans="16:23" x14ac:dyDescent="0.15">
      <c r="P65" s="2" t="s">
        <v>102</v>
      </c>
      <c r="Q65" s="2">
        <v>6</v>
      </c>
      <c r="R65" s="2">
        <v>14</v>
      </c>
      <c r="S65" s="2">
        <v>14</v>
      </c>
      <c r="T65" s="2">
        <v>6</v>
      </c>
      <c r="U65" s="2">
        <v>12</v>
      </c>
      <c r="V65" s="2">
        <v>8</v>
      </c>
      <c r="W65" s="2">
        <v>8</v>
      </c>
    </row>
    <row r="66" spans="16:23" x14ac:dyDescent="0.15">
      <c r="P66" s="2" t="s">
        <v>103</v>
      </c>
      <c r="Q66" s="2">
        <v>3</v>
      </c>
      <c r="R66" s="2">
        <v>7</v>
      </c>
      <c r="S66" s="2">
        <v>7</v>
      </c>
      <c r="T66" s="2">
        <v>3</v>
      </c>
      <c r="U66" s="2">
        <v>6</v>
      </c>
      <c r="V66" s="2">
        <v>4</v>
      </c>
      <c r="W66" s="2">
        <v>4</v>
      </c>
    </row>
    <row r="67" spans="16:23" ht="15.75" customHeight="1" x14ac:dyDescent="0.15">
      <c r="P67" s="2" t="s">
        <v>104</v>
      </c>
      <c r="Q67" s="2">
        <v>4</v>
      </c>
      <c r="R67" s="2">
        <v>9.3333333333333321</v>
      </c>
      <c r="S67" s="2">
        <v>9.3333333333333321</v>
      </c>
      <c r="T67" s="2">
        <v>4</v>
      </c>
      <c r="U67" s="2">
        <v>8</v>
      </c>
      <c r="V67" s="2">
        <v>5.333333333333333</v>
      </c>
      <c r="W67" s="2">
        <v>5.333333333333333</v>
      </c>
    </row>
    <row r="68" spans="16:23" x14ac:dyDescent="0.15">
      <c r="P68" s="2" t="s">
        <v>126</v>
      </c>
      <c r="Q68" s="2">
        <v>3</v>
      </c>
      <c r="R68" s="2">
        <v>7</v>
      </c>
      <c r="S68" s="2">
        <v>7</v>
      </c>
      <c r="T68" s="2">
        <v>3</v>
      </c>
      <c r="U68" s="2">
        <v>6</v>
      </c>
      <c r="V68" s="2">
        <v>4</v>
      </c>
      <c r="W68" s="2">
        <v>4</v>
      </c>
    </row>
    <row r="69" spans="16:23" ht="15" customHeight="1" x14ac:dyDescent="0.15">
      <c r="P69" s="2" t="s">
        <v>127</v>
      </c>
      <c r="Q69" s="2" t="s">
        <v>125</v>
      </c>
      <c r="R69" s="2" t="e">
        <v>#VALUE!</v>
      </c>
      <c r="S69" s="2" t="e">
        <v>#VALUE!</v>
      </c>
      <c r="T69" s="2" t="e">
        <v>#VALUE!</v>
      </c>
      <c r="U69" s="2" t="e">
        <v>#VALUE!</v>
      </c>
      <c r="V69" s="2" t="e">
        <v>#VALUE!</v>
      </c>
      <c r="W69" s="2" t="e">
        <v>#VALUE!</v>
      </c>
    </row>
    <row r="70" spans="16:23" x14ac:dyDescent="0.15">
      <c r="P70" s="2" t="s">
        <v>105</v>
      </c>
      <c r="Q70" s="2">
        <v>3</v>
      </c>
      <c r="R70" s="2">
        <v>7</v>
      </c>
      <c r="S70" s="2">
        <v>7</v>
      </c>
      <c r="T70" s="2">
        <v>3</v>
      </c>
      <c r="U70" s="2">
        <v>6</v>
      </c>
      <c r="V70" s="2">
        <v>4</v>
      </c>
      <c r="W70" s="2">
        <v>4</v>
      </c>
    </row>
    <row r="71" spans="16:23" x14ac:dyDescent="0.15">
      <c r="P71" s="2" t="s">
        <v>106</v>
      </c>
      <c r="Q71" s="2">
        <v>3</v>
      </c>
      <c r="R71" s="2">
        <v>7</v>
      </c>
      <c r="S71" s="2">
        <v>7</v>
      </c>
      <c r="T71" s="2">
        <v>3</v>
      </c>
      <c r="U71" s="2">
        <v>6</v>
      </c>
      <c r="V71" s="2">
        <v>4</v>
      </c>
      <c r="W71" s="2">
        <v>4</v>
      </c>
    </row>
    <row r="72" spans="16:23" x14ac:dyDescent="0.15">
      <c r="P72" s="2" t="s">
        <v>107</v>
      </c>
      <c r="Q72" s="2">
        <v>3</v>
      </c>
      <c r="R72" s="2">
        <v>7</v>
      </c>
      <c r="S72" s="2">
        <v>7</v>
      </c>
      <c r="T72" s="2">
        <v>3</v>
      </c>
      <c r="U72" s="2">
        <v>6</v>
      </c>
      <c r="V72" s="2">
        <v>4</v>
      </c>
      <c r="W72" s="2">
        <v>4</v>
      </c>
    </row>
    <row r="73" spans="16:23" x14ac:dyDescent="0.15">
      <c r="P73" s="2" t="s">
        <v>108</v>
      </c>
      <c r="Q73" s="2">
        <v>3</v>
      </c>
      <c r="R73" s="2">
        <v>7</v>
      </c>
      <c r="S73" s="2">
        <v>7</v>
      </c>
      <c r="T73" s="2">
        <v>3</v>
      </c>
      <c r="U73" s="2">
        <v>6</v>
      </c>
      <c r="V73" s="2">
        <v>4</v>
      </c>
      <c r="W73" s="2">
        <v>4</v>
      </c>
    </row>
    <row r="74" spans="16:23" x14ac:dyDescent="0.15">
      <c r="P74" s="2" t="s">
        <v>109</v>
      </c>
      <c r="Q74" s="2">
        <v>3</v>
      </c>
      <c r="R74" s="2">
        <v>7</v>
      </c>
      <c r="S74" s="2">
        <v>7</v>
      </c>
      <c r="T74" s="2">
        <v>3</v>
      </c>
      <c r="U74" s="2">
        <v>6</v>
      </c>
      <c r="V74" s="2">
        <v>4</v>
      </c>
      <c r="W74" s="2">
        <v>4</v>
      </c>
    </row>
    <row r="75" spans="16:23" x14ac:dyDescent="0.15">
      <c r="P75" s="2" t="s">
        <v>110</v>
      </c>
      <c r="Q75" s="2">
        <v>6</v>
      </c>
      <c r="R75" s="2">
        <v>14</v>
      </c>
      <c r="S75" s="2">
        <v>14</v>
      </c>
      <c r="T75" s="2">
        <v>6</v>
      </c>
      <c r="U75" s="2">
        <v>12</v>
      </c>
      <c r="V75" s="2">
        <v>8</v>
      </c>
      <c r="W75" s="2">
        <v>8</v>
      </c>
    </row>
    <row r="76" spans="16:23" x14ac:dyDescent="0.15">
      <c r="P76" s="2" t="s">
        <v>111</v>
      </c>
      <c r="Q76" s="2">
        <v>3</v>
      </c>
      <c r="R76" s="2">
        <v>7</v>
      </c>
      <c r="S76" s="2">
        <v>7</v>
      </c>
      <c r="T76" s="2">
        <v>3</v>
      </c>
      <c r="U76" s="2">
        <v>6</v>
      </c>
      <c r="V76" s="2">
        <v>4</v>
      </c>
      <c r="W76" s="2">
        <v>4</v>
      </c>
    </row>
    <row r="77" spans="16:23" x14ac:dyDescent="0.15">
      <c r="P77" s="2" t="s">
        <v>112</v>
      </c>
      <c r="Q77" s="2">
        <v>3</v>
      </c>
      <c r="R77" s="2">
        <v>7</v>
      </c>
      <c r="S77" s="2">
        <v>7</v>
      </c>
      <c r="T77" s="2">
        <v>3</v>
      </c>
      <c r="U77" s="2">
        <v>6</v>
      </c>
      <c r="V77" s="2">
        <v>4</v>
      </c>
      <c r="W77" s="2">
        <v>4</v>
      </c>
    </row>
    <row r="78" spans="16:23" x14ac:dyDescent="0.15">
      <c r="P78" s="2" t="s">
        <v>113</v>
      </c>
      <c r="Q78" s="2">
        <v>3</v>
      </c>
      <c r="R78" s="2">
        <v>7</v>
      </c>
      <c r="S78" s="2">
        <v>7</v>
      </c>
      <c r="T78" s="2">
        <v>3</v>
      </c>
      <c r="U78" s="2">
        <v>6</v>
      </c>
      <c r="V78" s="2">
        <v>4</v>
      </c>
      <c r="W78" s="2">
        <v>4</v>
      </c>
    </row>
    <row r="79" spans="16:23" x14ac:dyDescent="0.15">
      <c r="P79" s="2" t="s">
        <v>114</v>
      </c>
      <c r="Q79" s="2">
        <v>9</v>
      </c>
      <c r="R79" s="2">
        <v>21</v>
      </c>
      <c r="S79" s="2">
        <v>21</v>
      </c>
      <c r="T79" s="2">
        <v>9</v>
      </c>
      <c r="U79" s="2">
        <v>18</v>
      </c>
      <c r="V79" s="2">
        <v>12</v>
      </c>
      <c r="W79" s="2">
        <v>12</v>
      </c>
    </row>
    <row r="80" spans="16:23" x14ac:dyDescent="0.15">
      <c r="P80" s="2" t="s">
        <v>115</v>
      </c>
      <c r="Q80" s="2" t="s">
        <v>128</v>
      </c>
      <c r="R80" s="2" t="e">
        <v>#VALUE!</v>
      </c>
      <c r="S80" s="2" t="e">
        <v>#VALUE!</v>
      </c>
      <c r="T80" s="2" t="e">
        <v>#VALUE!</v>
      </c>
      <c r="U80" s="2" t="e">
        <v>#VALUE!</v>
      </c>
      <c r="V80" s="2" t="e">
        <v>#VALUE!</v>
      </c>
      <c r="W80" s="2" t="e">
        <v>#VALUE!</v>
      </c>
    </row>
    <row r="81" spans="1:40" x14ac:dyDescent="0.15">
      <c r="P81" s="2" t="s">
        <v>116</v>
      </c>
      <c r="Q81" s="2">
        <v>3</v>
      </c>
      <c r="R81" s="2">
        <v>7</v>
      </c>
      <c r="S81" s="2">
        <v>7</v>
      </c>
      <c r="T81" s="2">
        <v>3</v>
      </c>
      <c r="U81" s="2">
        <v>6</v>
      </c>
      <c r="V81" s="2">
        <v>4</v>
      </c>
      <c r="W81" s="2">
        <v>4</v>
      </c>
    </row>
    <row r="82" spans="1:40" x14ac:dyDescent="0.15">
      <c r="P82" s="2" t="s">
        <v>117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</row>
    <row r="83" spans="1:40" x14ac:dyDescent="0.15">
      <c r="P83" s="2" t="s">
        <v>118</v>
      </c>
      <c r="Q83" s="2">
        <v>3</v>
      </c>
      <c r="R83" s="2">
        <v>7</v>
      </c>
      <c r="S83" s="2">
        <v>7</v>
      </c>
      <c r="T83" s="2">
        <v>3</v>
      </c>
      <c r="U83" s="2">
        <v>6</v>
      </c>
      <c r="V83" s="2">
        <v>4</v>
      </c>
      <c r="W83" s="2">
        <v>4</v>
      </c>
    </row>
    <row r="84" spans="1:40" x14ac:dyDescent="0.15">
      <c r="P84" s="2" t="s">
        <v>119</v>
      </c>
      <c r="Q84" s="2">
        <v>3</v>
      </c>
      <c r="R84" s="2">
        <v>7</v>
      </c>
      <c r="S84" s="2">
        <v>7</v>
      </c>
      <c r="T84" s="2">
        <v>3</v>
      </c>
      <c r="U84" s="2">
        <v>6</v>
      </c>
      <c r="V84" s="2">
        <v>4</v>
      </c>
      <c r="W84" s="2">
        <v>4</v>
      </c>
    </row>
    <row r="85" spans="1:40" x14ac:dyDescent="0.15">
      <c r="P85" s="2" t="s">
        <v>120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</row>
    <row r="86" spans="1:40" x14ac:dyDescent="0.15">
      <c r="P86" s="2" t="s">
        <v>121</v>
      </c>
      <c r="Q86" s="2">
        <v>9</v>
      </c>
      <c r="R86" s="2">
        <v>21</v>
      </c>
      <c r="S86" s="2">
        <v>21</v>
      </c>
      <c r="T86" s="2">
        <v>9</v>
      </c>
      <c r="U86" s="2">
        <v>18</v>
      </c>
      <c r="V86" s="2">
        <v>12</v>
      </c>
      <c r="W86" s="2">
        <v>12</v>
      </c>
    </row>
    <row r="87" spans="1:40" x14ac:dyDescent="0.15">
      <c r="P87" s="2" t="s">
        <v>122</v>
      </c>
      <c r="Q87" s="2">
        <v>3</v>
      </c>
      <c r="R87" s="2">
        <v>7</v>
      </c>
      <c r="S87" s="2">
        <v>7</v>
      </c>
      <c r="T87" s="2">
        <v>3</v>
      </c>
      <c r="U87" s="2">
        <v>6</v>
      </c>
      <c r="V87" s="2">
        <v>4</v>
      </c>
      <c r="W87" s="2">
        <v>4</v>
      </c>
    </row>
    <row r="88" spans="1:40" x14ac:dyDescent="0.15">
      <c r="P88" s="2" t="s">
        <v>123</v>
      </c>
      <c r="Q88" s="2">
        <v>6</v>
      </c>
      <c r="R88" s="2">
        <v>14</v>
      </c>
      <c r="S88" s="2">
        <v>14</v>
      </c>
      <c r="T88" s="2">
        <v>6</v>
      </c>
      <c r="U88" s="2">
        <v>12</v>
      </c>
      <c r="V88" s="2">
        <v>8</v>
      </c>
      <c r="W88" s="2">
        <v>8</v>
      </c>
    </row>
    <row r="89" spans="1:40" x14ac:dyDescent="0.15">
      <c r="P89" s="2" t="s">
        <v>124</v>
      </c>
      <c r="Q89" s="2">
        <v>6</v>
      </c>
      <c r="R89" s="2">
        <v>14</v>
      </c>
      <c r="S89" s="2">
        <v>14</v>
      </c>
      <c r="T89" s="2">
        <v>6</v>
      </c>
      <c r="U89" s="2">
        <v>12</v>
      </c>
      <c r="V89" s="2">
        <v>8</v>
      </c>
      <c r="W89" s="2">
        <v>8</v>
      </c>
    </row>
    <row r="90" spans="1:40" x14ac:dyDescent="0.15">
      <c r="J90" s="2">
        <v>32</v>
      </c>
      <c r="K90" s="2">
        <v>64</v>
      </c>
      <c r="L90" s="2">
        <v>128</v>
      </c>
      <c r="R90" s="2">
        <v>8</v>
      </c>
      <c r="S90" s="2">
        <v>16</v>
      </c>
      <c r="T90" s="2">
        <v>4</v>
      </c>
      <c r="U90" s="2">
        <v>8</v>
      </c>
      <c r="V90" s="2">
        <v>8</v>
      </c>
      <c r="W90" s="2">
        <v>0</v>
      </c>
    </row>
    <row r="91" spans="1:40" ht="15.75" customHeight="1" x14ac:dyDescent="0.15">
      <c r="O91" s="2" t="s">
        <v>129</v>
      </c>
      <c r="P91" s="2" t="s">
        <v>0</v>
      </c>
      <c r="Q91" s="2">
        <v>2</v>
      </c>
      <c r="R91" s="2">
        <v>8</v>
      </c>
      <c r="S91" s="2">
        <v>16</v>
      </c>
      <c r="T91" s="2">
        <v>4</v>
      </c>
      <c r="U91" s="2">
        <v>8</v>
      </c>
      <c r="V91" s="2">
        <v>8</v>
      </c>
      <c r="W91" s="2">
        <v>0</v>
      </c>
    </row>
    <row r="92" spans="1:40" x14ac:dyDescent="0.15">
      <c r="P92" s="2" t="s">
        <v>6</v>
      </c>
      <c r="Q92" s="2">
        <v>4</v>
      </c>
      <c r="R92" s="2">
        <v>16</v>
      </c>
      <c r="S92" s="2">
        <v>32</v>
      </c>
      <c r="T92" s="2">
        <v>8</v>
      </c>
      <c r="U92" s="2">
        <v>16</v>
      </c>
      <c r="V92" s="2">
        <v>16</v>
      </c>
      <c r="W92" s="2">
        <v>0</v>
      </c>
    </row>
    <row r="93" spans="1:40" x14ac:dyDescent="0.15">
      <c r="A93" s="91" t="s">
        <v>159</v>
      </c>
      <c r="B93" s="51"/>
      <c r="C93" s="51" t="s">
        <v>92</v>
      </c>
      <c r="D93" s="47">
        <v>4</v>
      </c>
      <c r="E93" s="47">
        <v>0</v>
      </c>
      <c r="F93" s="47">
        <v>1</v>
      </c>
      <c r="G93" s="47">
        <v>1</v>
      </c>
      <c r="H93" s="47">
        <v>4</v>
      </c>
      <c r="I93" s="47">
        <v>0</v>
      </c>
      <c r="J93" s="47">
        <f>SUM(D93:I93)</f>
        <v>10</v>
      </c>
      <c r="K93" s="49"/>
      <c r="L93" s="49"/>
      <c r="M93" s="49"/>
      <c r="P93" s="2" t="s">
        <v>7</v>
      </c>
      <c r="Q93" s="2">
        <v>4</v>
      </c>
      <c r="R93" s="2">
        <v>16</v>
      </c>
      <c r="S93" s="2">
        <v>32</v>
      </c>
      <c r="T93" s="2">
        <v>8</v>
      </c>
      <c r="U93" s="2">
        <v>16</v>
      </c>
      <c r="V93" s="2">
        <v>16</v>
      </c>
      <c r="W93" s="2">
        <v>0</v>
      </c>
    </row>
    <row r="94" spans="1:40" x14ac:dyDescent="0.15">
      <c r="A94" s="91"/>
      <c r="B94" s="90" t="s">
        <v>180</v>
      </c>
      <c r="C94" s="46" t="s">
        <v>93</v>
      </c>
      <c r="D94" s="47">
        <f>R146</f>
        <v>12</v>
      </c>
      <c r="E94" s="47">
        <f t="shared" ref="E94:I94" si="9">S146</f>
        <v>12</v>
      </c>
      <c r="F94" s="47">
        <f t="shared" si="9"/>
        <v>12</v>
      </c>
      <c r="G94" s="47">
        <f t="shared" si="9"/>
        <v>12</v>
      </c>
      <c r="H94" s="47">
        <f t="shared" si="9"/>
        <v>12</v>
      </c>
      <c r="I94" s="47">
        <f t="shared" si="9"/>
        <v>0</v>
      </c>
      <c r="J94" s="47">
        <f>SUM(D94:I94)</f>
        <v>60</v>
      </c>
      <c r="K94" s="92">
        <f>128*N$41</f>
        <v>59.534883720930232</v>
      </c>
      <c r="L94" s="93">
        <f>(D94*K$37+E94*L$37+F94*M$37+G94*N$37+H94*O$37+I94*P$37+Q146*Q$37)/1000000</f>
        <v>0.36944399999999999</v>
      </c>
      <c r="M94" s="92">
        <f>K94/L94</f>
        <v>161.14724754206384</v>
      </c>
      <c r="N94" s="80">
        <f>J95</f>
        <v>0.16666666666666666</v>
      </c>
      <c r="P94" s="2" t="s">
        <v>8</v>
      </c>
      <c r="Q94" s="2">
        <v>6</v>
      </c>
      <c r="R94" s="2">
        <v>24</v>
      </c>
      <c r="S94" s="2">
        <v>48</v>
      </c>
      <c r="T94" s="2">
        <v>12</v>
      </c>
      <c r="U94" s="2">
        <v>24</v>
      </c>
      <c r="V94" s="2">
        <v>24</v>
      </c>
      <c r="W94" s="2">
        <v>0</v>
      </c>
    </row>
    <row r="95" spans="1:40" x14ac:dyDescent="0.15">
      <c r="A95" s="91"/>
      <c r="B95" s="91"/>
      <c r="C95" s="46" t="s">
        <v>85</v>
      </c>
      <c r="D95" s="48">
        <f>D93/D94</f>
        <v>0.33333333333333331</v>
      </c>
      <c r="E95" s="48">
        <f>E93/E94</f>
        <v>0</v>
      </c>
      <c r="F95" s="48">
        <f>F93/F94</f>
        <v>8.3333333333333329E-2</v>
      </c>
      <c r="G95" s="48">
        <f>G93/G94</f>
        <v>8.3333333333333329E-2</v>
      </c>
      <c r="H95" s="48">
        <f>H93/H94</f>
        <v>0.33333333333333331</v>
      </c>
      <c r="I95" s="48" t="s">
        <v>134</v>
      </c>
      <c r="J95" s="48">
        <f>J93/J94</f>
        <v>0.16666666666666666</v>
      </c>
      <c r="K95" s="92"/>
      <c r="L95" s="93"/>
      <c r="M95" s="92"/>
      <c r="N95" s="31">
        <f>M94</f>
        <v>161.14724754206384</v>
      </c>
      <c r="P95" s="2" t="s">
        <v>9</v>
      </c>
      <c r="Q95" s="2">
        <v>4</v>
      </c>
      <c r="R95" s="2">
        <v>16</v>
      </c>
      <c r="S95" s="2">
        <v>32</v>
      </c>
      <c r="T95" s="2">
        <v>8</v>
      </c>
      <c r="U95" s="2">
        <v>16</v>
      </c>
      <c r="V95" s="2">
        <v>16</v>
      </c>
      <c r="W95" s="2">
        <v>0</v>
      </c>
      <c r="Y95" s="80">
        <f>$N94</f>
        <v>0.16666666666666666</v>
      </c>
      <c r="Z95" s="80">
        <f>$N105</f>
        <v>0.16666666666666666</v>
      </c>
      <c r="AA95" s="80">
        <f>$N116</f>
        <v>0.25</v>
      </c>
      <c r="AB95" s="80">
        <f>$N127</f>
        <v>0.09</v>
      </c>
      <c r="AC95" s="80">
        <f>$N138</f>
        <v>0.125</v>
      </c>
      <c r="AD95" s="80">
        <f>$N149</f>
        <v>0.125</v>
      </c>
      <c r="AE95" s="80">
        <f>$N160</f>
        <v>0.2</v>
      </c>
      <c r="AF95" s="80">
        <f>$N171</f>
        <v>5.5555555555555552E-2</v>
      </c>
      <c r="AG95" s="80">
        <f>$N182</f>
        <v>0.15</v>
      </c>
      <c r="AH95" s="80">
        <f>$N193</f>
        <v>8.3333333333333329E-2</v>
      </c>
      <c r="AI95" s="80">
        <f>$N204</f>
        <v>0.23333333333333334</v>
      </c>
      <c r="AJ95" s="80">
        <f>$N215</f>
        <v>0.1</v>
      </c>
      <c r="AK95" s="80">
        <f>$N226</f>
        <v>0.15</v>
      </c>
      <c r="AL95" s="80">
        <f>$N237</f>
        <v>0.15</v>
      </c>
      <c r="AM95" s="80">
        <f>$N248</f>
        <v>0.3</v>
      </c>
      <c r="AN95" s="80"/>
    </row>
    <row r="96" spans="1:40" x14ac:dyDescent="0.15">
      <c r="A96" s="91"/>
      <c r="B96" s="91" t="s">
        <v>181</v>
      </c>
      <c r="C96" s="46" t="s">
        <v>93</v>
      </c>
      <c r="D96" s="47">
        <f>R183</f>
        <v>12</v>
      </c>
      <c r="E96" s="47">
        <f t="shared" ref="E96:I96" si="10">S183</f>
        <v>12</v>
      </c>
      <c r="F96" s="47">
        <f t="shared" si="10"/>
        <v>12</v>
      </c>
      <c r="G96" s="47">
        <f t="shared" si="10"/>
        <v>24</v>
      </c>
      <c r="H96" s="47">
        <f t="shared" si="10"/>
        <v>12</v>
      </c>
      <c r="I96" s="47">
        <f t="shared" si="10"/>
        <v>12</v>
      </c>
      <c r="J96" s="47">
        <f>SUM(D96:I96)</f>
        <v>84</v>
      </c>
      <c r="K96" s="94">
        <f>128*N$43</f>
        <v>32.904884318766065</v>
      </c>
      <c r="L96" s="93">
        <f>(D96*K$37+E96*L$37+F96*M$37+G96*N$37+H96*O$37+I96*P$37+Q183*Q$37)/1000000</f>
        <v>0.47630400000000001</v>
      </c>
      <c r="M96" s="92">
        <f t="shared" ref="M96" si="11">K96/L96</f>
        <v>69.083787494470059</v>
      </c>
      <c r="N96" s="80">
        <f>J97</f>
        <v>0.11904761904761904</v>
      </c>
      <c r="P96" s="2" t="s">
        <v>97</v>
      </c>
      <c r="Q96" s="2">
        <v>5</v>
      </c>
      <c r="R96" s="2">
        <v>20</v>
      </c>
      <c r="S96" s="2">
        <v>40</v>
      </c>
      <c r="T96" s="2">
        <v>10</v>
      </c>
      <c r="U96" s="2">
        <v>20</v>
      </c>
      <c r="V96" s="2">
        <v>20</v>
      </c>
      <c r="W96" s="2">
        <v>0</v>
      </c>
      <c r="Y96" s="31">
        <f t="shared" ref="Y96:Y104" si="12">$N95</f>
        <v>161.14724754206384</v>
      </c>
      <c r="Z96" s="31">
        <f t="shared" ref="Z96:Z104" si="13">$N106</f>
        <v>161.14724754206384</v>
      </c>
      <c r="AA96" s="31">
        <f t="shared" ref="AA96:AA104" si="14">$N117</f>
        <v>241.72087131309576</v>
      </c>
      <c r="AB96" s="31">
        <f t="shared" ref="AB96:AB103" si="15">$N128</f>
        <v>48.344174262619156</v>
      </c>
      <c r="AC96" s="31">
        <f t="shared" ref="AC96:AC104" si="16">$N139</f>
        <v>120.86043565654788</v>
      </c>
      <c r="AD96" s="31">
        <f t="shared" ref="AD96:AD104" si="17">$N150</f>
        <v>120.86043565654788</v>
      </c>
      <c r="AE96" s="31">
        <f t="shared" ref="AE96:AE104" si="18">$N161</f>
        <v>161.14724754206384</v>
      </c>
      <c r="AF96" s="31">
        <f t="shared" ref="AF96:AF104" si="19">$N172</f>
        <v>26.857874590343972</v>
      </c>
      <c r="AG96" s="31">
        <f t="shared" ref="AG96:AG104" si="20">$N183</f>
        <v>120.86043565654788</v>
      </c>
      <c r="AH96" s="31">
        <f t="shared" ref="AH96:AH104" si="21">$N194</f>
        <v>161.14724754206384</v>
      </c>
      <c r="AI96" s="31">
        <f t="shared" ref="AI96:AI104" si="22">$N205</f>
        <v>161.14724754206384</v>
      </c>
      <c r="AJ96" s="31">
        <f t="shared" ref="AJ96:AJ104" si="23">$N216</f>
        <v>80.573623771031919</v>
      </c>
      <c r="AK96" s="31">
        <f t="shared" ref="AK96:AK104" si="24">$N227</f>
        <v>120.86043565654788</v>
      </c>
      <c r="AL96" s="31">
        <f t="shared" ref="AL96:AL104" si="25">$N238</f>
        <v>60.430217828273939</v>
      </c>
      <c r="AM96" s="31">
        <f t="shared" ref="AM96:AM104" si="26">$N249</f>
        <v>120.86043565654788</v>
      </c>
    </row>
    <row r="97" spans="1:39" x14ac:dyDescent="0.15">
      <c r="A97" s="91"/>
      <c r="B97" s="91"/>
      <c r="C97" s="46" t="s">
        <v>85</v>
      </c>
      <c r="D97" s="53">
        <f>D93/D96</f>
        <v>0.33333333333333331</v>
      </c>
      <c r="E97" s="53">
        <f t="shared" ref="E97:J97" si="27">E93/E96</f>
        <v>0</v>
      </c>
      <c r="F97" s="53">
        <f t="shared" si="27"/>
        <v>8.3333333333333329E-2</v>
      </c>
      <c r="G97" s="53">
        <f t="shared" si="27"/>
        <v>4.1666666666666664E-2</v>
      </c>
      <c r="H97" s="53">
        <f t="shared" si="27"/>
        <v>0.33333333333333331</v>
      </c>
      <c r="I97" s="53">
        <f t="shared" si="27"/>
        <v>0</v>
      </c>
      <c r="J97" s="53">
        <f t="shared" si="27"/>
        <v>0.11904761904761904</v>
      </c>
      <c r="K97" s="95"/>
      <c r="L97" s="93"/>
      <c r="M97" s="92"/>
      <c r="N97" s="31">
        <f>M96</f>
        <v>69.083787494470059</v>
      </c>
      <c r="P97" s="2" t="s">
        <v>98</v>
      </c>
      <c r="Q97" s="2">
        <v>8</v>
      </c>
      <c r="R97" s="2">
        <v>32</v>
      </c>
      <c r="S97" s="2">
        <v>64</v>
      </c>
      <c r="T97" s="2">
        <v>16</v>
      </c>
      <c r="U97" s="2">
        <v>32</v>
      </c>
      <c r="V97" s="2">
        <v>32</v>
      </c>
      <c r="W97" s="2">
        <v>0</v>
      </c>
      <c r="Y97" s="80">
        <f t="shared" si="12"/>
        <v>0.11904761904761904</v>
      </c>
      <c r="Z97" s="80">
        <f t="shared" si="13"/>
        <v>0.11904761904761904</v>
      </c>
      <c r="AA97" s="80">
        <f t="shared" si="14"/>
        <v>0.17857142857142858</v>
      </c>
      <c r="AB97" s="80">
        <f t="shared" si="15"/>
        <v>6.4285714285714279E-2</v>
      </c>
      <c r="AC97" s="80">
        <f t="shared" si="16"/>
        <v>8.9285714285714288E-2</v>
      </c>
      <c r="AD97" s="80">
        <f t="shared" si="17"/>
        <v>8.9285714285714288E-2</v>
      </c>
      <c r="AE97" s="80">
        <f t="shared" si="18"/>
        <v>0.14285714285714285</v>
      </c>
      <c r="AF97" s="80">
        <f t="shared" si="19"/>
        <v>3.968253968253968E-2</v>
      </c>
      <c r="AG97" s="80">
        <f t="shared" si="20"/>
        <v>0.10714285714285714</v>
      </c>
      <c r="AH97" s="80">
        <f t="shared" si="21"/>
        <v>5.9523809523809521E-2</v>
      </c>
      <c r="AI97" s="80">
        <f t="shared" si="22"/>
        <v>0.16666666666666666</v>
      </c>
      <c r="AJ97" s="80">
        <f t="shared" si="23"/>
        <v>7.1428571428571425E-2</v>
      </c>
      <c r="AK97" s="80">
        <f t="shared" si="24"/>
        <v>0.10714285714285714</v>
      </c>
      <c r="AL97" s="80">
        <f t="shared" si="25"/>
        <v>0.10714285714285714</v>
      </c>
      <c r="AM97" s="80">
        <f t="shared" si="26"/>
        <v>0.21428571428571427</v>
      </c>
    </row>
    <row r="98" spans="1:39" x14ac:dyDescent="0.15">
      <c r="A98" s="91"/>
      <c r="B98" s="91" t="s">
        <v>182</v>
      </c>
      <c r="C98" s="46" t="s">
        <v>93</v>
      </c>
      <c r="D98" s="54" t="e">
        <f>R220</f>
        <v>#VALUE!</v>
      </c>
      <c r="E98" s="54" t="e">
        <f t="shared" ref="E98:I98" si="28">S220</f>
        <v>#VALUE!</v>
      </c>
      <c r="F98" s="54" t="e">
        <f t="shared" si="28"/>
        <v>#VALUE!</v>
      </c>
      <c r="G98" s="54" t="e">
        <f t="shared" si="28"/>
        <v>#VALUE!</v>
      </c>
      <c r="H98" s="54" t="e">
        <f t="shared" si="28"/>
        <v>#VALUE!</v>
      </c>
      <c r="I98" s="54" t="e">
        <f t="shared" si="28"/>
        <v>#VALUE!</v>
      </c>
      <c r="J98" s="54" t="e">
        <f>SUM(D98:I98)</f>
        <v>#VALUE!</v>
      </c>
      <c r="K98" s="92">
        <f>64*N$45</f>
        <v>4.9689440993788816</v>
      </c>
      <c r="L98" s="93" t="e">
        <f>(D98*K$37+E98*L$37+F98*M$37+G98*N$37+H98*O$37+I98*P$37+Q220*Q$37)/1000000</f>
        <v>#VALUE!</v>
      </c>
      <c r="M98" s="92" t="e">
        <f t="shared" ref="M98" si="29">K98/L98</f>
        <v>#VALUE!</v>
      </c>
      <c r="N98" s="80" t="s">
        <v>178</v>
      </c>
      <c r="P98" s="2" t="s">
        <v>10</v>
      </c>
      <c r="Q98" s="2">
        <v>4</v>
      </c>
      <c r="R98" s="2">
        <v>16</v>
      </c>
      <c r="S98" s="2">
        <v>32</v>
      </c>
      <c r="T98" s="2">
        <v>8</v>
      </c>
      <c r="U98" s="2">
        <v>16</v>
      </c>
      <c r="V98" s="2">
        <v>16</v>
      </c>
      <c r="W98" s="2">
        <v>0</v>
      </c>
      <c r="Y98" s="31">
        <f t="shared" si="12"/>
        <v>69.083787494470059</v>
      </c>
      <c r="Z98" s="31">
        <f t="shared" si="13"/>
        <v>69.083787494470059</v>
      </c>
      <c r="AA98" s="31">
        <f t="shared" si="14"/>
        <v>103.62568124170508</v>
      </c>
      <c r="AB98" s="31">
        <f t="shared" si="15"/>
        <v>20.725136248341016</v>
      </c>
      <c r="AC98" s="31">
        <f t="shared" si="16"/>
        <v>51.81284062085254</v>
      </c>
      <c r="AD98" s="31">
        <f t="shared" si="17"/>
        <v>51.81284062085254</v>
      </c>
      <c r="AE98" s="31">
        <f t="shared" si="18"/>
        <v>69.083787494470059</v>
      </c>
      <c r="AF98" s="31">
        <f t="shared" si="19"/>
        <v>11.513964582411676</v>
      </c>
      <c r="AG98" s="31">
        <f t="shared" si="20"/>
        <v>51.81284062085254</v>
      </c>
      <c r="AH98" s="31">
        <f t="shared" si="21"/>
        <v>69.083787494470059</v>
      </c>
      <c r="AI98" s="31">
        <f t="shared" si="22"/>
        <v>69.083787494470059</v>
      </c>
      <c r="AJ98" s="31">
        <f t="shared" si="23"/>
        <v>34.541893747235029</v>
      </c>
      <c r="AK98" s="31">
        <f t="shared" si="24"/>
        <v>51.81284062085254</v>
      </c>
      <c r="AL98" s="31">
        <f t="shared" si="25"/>
        <v>25.90642031042627</v>
      </c>
      <c r="AM98" s="31">
        <f t="shared" si="26"/>
        <v>51.81284062085254</v>
      </c>
    </row>
    <row r="99" spans="1:39" x14ac:dyDescent="0.15">
      <c r="A99" s="91"/>
      <c r="B99" s="91"/>
      <c r="C99" s="46" t="s">
        <v>85</v>
      </c>
      <c r="D99" s="53" t="e">
        <f>D93/D98</f>
        <v>#VALUE!</v>
      </c>
      <c r="E99" s="53" t="e">
        <f t="shared" ref="E99:J99" si="30">E93/E98</f>
        <v>#VALUE!</v>
      </c>
      <c r="F99" s="53" t="e">
        <f t="shared" si="30"/>
        <v>#VALUE!</v>
      </c>
      <c r="G99" s="53" t="e">
        <f t="shared" si="30"/>
        <v>#VALUE!</v>
      </c>
      <c r="H99" s="53" t="e">
        <f t="shared" si="30"/>
        <v>#VALUE!</v>
      </c>
      <c r="I99" s="53" t="e">
        <f t="shared" si="30"/>
        <v>#VALUE!</v>
      </c>
      <c r="J99" s="53" t="e">
        <f t="shared" si="30"/>
        <v>#VALUE!</v>
      </c>
      <c r="K99" s="92"/>
      <c r="L99" s="93"/>
      <c r="M99" s="92"/>
      <c r="N99" s="83" t="s">
        <v>179</v>
      </c>
      <c r="P99" s="2" t="s">
        <v>99</v>
      </c>
      <c r="Q99" s="2">
        <v>12</v>
      </c>
      <c r="R99" s="2">
        <v>48</v>
      </c>
      <c r="S99" s="2">
        <v>96</v>
      </c>
      <c r="T99" s="2">
        <v>24</v>
      </c>
      <c r="U99" s="2">
        <v>48</v>
      </c>
      <c r="V99" s="2">
        <v>48</v>
      </c>
      <c r="W99" s="2">
        <v>0</v>
      </c>
      <c r="Y99" s="80" t="str">
        <f t="shared" si="12"/>
        <v>/</v>
      </c>
      <c r="Z99" s="80">
        <f t="shared" si="13"/>
        <v>0.11904761904761904</v>
      </c>
      <c r="AA99" s="80">
        <f t="shared" si="14"/>
        <v>0.23809523809523808</v>
      </c>
      <c r="AB99" s="80">
        <f t="shared" si="15"/>
        <v>7.1428571428571425E-2</v>
      </c>
      <c r="AC99" s="80" t="str">
        <f t="shared" si="16"/>
        <v>/</v>
      </c>
      <c r="AD99" s="80">
        <f t="shared" si="17"/>
        <v>5.9523809523809521E-2</v>
      </c>
      <c r="AE99" s="80" t="str">
        <f t="shared" si="18"/>
        <v>/</v>
      </c>
      <c r="AF99" s="80">
        <f t="shared" si="19"/>
        <v>5.9523809523809521E-2</v>
      </c>
      <c r="AG99" s="80">
        <f t="shared" si="20"/>
        <v>0.14285714285714285</v>
      </c>
      <c r="AH99" s="80">
        <f t="shared" si="21"/>
        <v>5.9523809523809521E-2</v>
      </c>
      <c r="AI99" s="80" t="str">
        <f t="shared" si="22"/>
        <v>/</v>
      </c>
      <c r="AJ99" s="80" t="str">
        <f t="shared" si="23"/>
        <v>/</v>
      </c>
      <c r="AK99" s="80">
        <f t="shared" si="24"/>
        <v>0.14285714285714285</v>
      </c>
      <c r="AL99" s="80">
        <f t="shared" si="25"/>
        <v>0.14285714285714285</v>
      </c>
      <c r="AM99" s="80">
        <f t="shared" si="26"/>
        <v>0.2857142857142857</v>
      </c>
    </row>
    <row r="100" spans="1:39" x14ac:dyDescent="0.15">
      <c r="A100" s="91"/>
      <c r="B100" s="91" t="s">
        <v>82</v>
      </c>
      <c r="C100" s="46" t="s">
        <v>93</v>
      </c>
      <c r="D100" s="47">
        <f>R109</f>
        <v>16</v>
      </c>
      <c r="E100" s="47">
        <f t="shared" ref="E100:I100" si="31">S109</f>
        <v>32</v>
      </c>
      <c r="F100" s="47">
        <f t="shared" si="31"/>
        <v>8</v>
      </c>
      <c r="G100" s="47">
        <f t="shared" si="31"/>
        <v>16</v>
      </c>
      <c r="H100" s="47">
        <f t="shared" si="31"/>
        <v>16</v>
      </c>
      <c r="I100" s="47">
        <f t="shared" si="31"/>
        <v>0</v>
      </c>
      <c r="J100" s="47">
        <f>SUM(D100:I100)</f>
        <v>88</v>
      </c>
      <c r="K100" s="92">
        <f>128*N$47</f>
        <v>64</v>
      </c>
      <c r="L100" s="93">
        <f>(D100*K$37+E100*L$37+F100*M$37+G100*N$37+H100*O$37+I100*P$37+Q109*Q$37)/1000000</f>
        <v>0.46610400000000002</v>
      </c>
      <c r="M100" s="92">
        <f t="shared" ref="M100" si="32">K100/L100</f>
        <v>137.30841185658136</v>
      </c>
      <c r="N100" s="80">
        <f>J101</f>
        <v>0.11363636363636363</v>
      </c>
      <c r="P100" s="2" t="s">
        <v>100</v>
      </c>
      <c r="Q100" s="2" t="s">
        <v>125</v>
      </c>
      <c r="R100" s="2" t="e">
        <v>#VALUE!</v>
      </c>
      <c r="S100" s="2" t="e">
        <v>#VALUE!</v>
      </c>
      <c r="T100" s="2" t="e">
        <v>#VALUE!</v>
      </c>
      <c r="U100" s="2" t="e">
        <v>#VALUE!</v>
      </c>
      <c r="V100" s="2" t="e">
        <v>#VALUE!</v>
      </c>
      <c r="W100" s="2" t="e">
        <v>#VALUE!</v>
      </c>
      <c r="Y100" s="80" t="str">
        <f t="shared" si="12"/>
        <v>/</v>
      </c>
      <c r="Z100" s="31">
        <f t="shared" si="13"/>
        <v>31.826805526223506</v>
      </c>
      <c r="AA100" s="31">
        <f t="shared" si="14"/>
        <v>63.653611052447012</v>
      </c>
      <c r="AB100" s="31">
        <f t="shared" si="15"/>
        <v>10.608935175407835</v>
      </c>
      <c r="AC100" s="31" t="str">
        <f t="shared" si="16"/>
        <v>/</v>
      </c>
      <c r="AD100" s="31">
        <f t="shared" si="17"/>
        <v>15.913402763111753</v>
      </c>
      <c r="AE100" s="31" t="str">
        <f t="shared" si="18"/>
        <v>/</v>
      </c>
      <c r="AF100" s="31">
        <f t="shared" si="19"/>
        <v>7.9567013815558765</v>
      </c>
      <c r="AG100" s="31">
        <f t="shared" si="20"/>
        <v>31.826805526223506</v>
      </c>
      <c r="AH100" s="31">
        <f t="shared" si="21"/>
        <v>31.826805526223506</v>
      </c>
      <c r="AI100" s="31" t="str">
        <f t="shared" si="22"/>
        <v>/</v>
      </c>
      <c r="AJ100" s="31" t="str">
        <f t="shared" si="23"/>
        <v>/</v>
      </c>
      <c r="AK100" s="31">
        <f t="shared" si="24"/>
        <v>31.826805526223506</v>
      </c>
      <c r="AL100" s="31">
        <f t="shared" si="25"/>
        <v>15.913402763111753</v>
      </c>
      <c r="AM100" s="31">
        <f t="shared" si="26"/>
        <v>31.826805526223506</v>
      </c>
    </row>
    <row r="101" spans="1:39" x14ac:dyDescent="0.15">
      <c r="A101" s="91"/>
      <c r="B101" s="91"/>
      <c r="C101" s="46" t="s">
        <v>85</v>
      </c>
      <c r="D101" s="48">
        <f>D93/D100</f>
        <v>0.25</v>
      </c>
      <c r="E101" s="48">
        <f t="shared" ref="E101:H101" si="33">E93/E100</f>
        <v>0</v>
      </c>
      <c r="F101" s="48">
        <f t="shared" si="33"/>
        <v>0.125</v>
      </c>
      <c r="G101" s="48">
        <f t="shared" si="33"/>
        <v>6.25E-2</v>
      </c>
      <c r="H101" s="48">
        <f t="shared" si="33"/>
        <v>0.25</v>
      </c>
      <c r="I101" s="48" t="s">
        <v>134</v>
      </c>
      <c r="J101" s="48">
        <f t="shared" ref="J101" si="34">J93/J100</f>
        <v>0.11363636363636363</v>
      </c>
      <c r="K101" s="92"/>
      <c r="L101" s="93"/>
      <c r="M101" s="92"/>
      <c r="N101" s="31">
        <f>M100</f>
        <v>137.30841185658136</v>
      </c>
      <c r="P101" s="2" t="s">
        <v>101</v>
      </c>
      <c r="Q101" s="2" t="s">
        <v>125</v>
      </c>
      <c r="R101" s="2" t="e">
        <v>#VALUE!</v>
      </c>
      <c r="S101" s="2" t="e">
        <v>#VALUE!</v>
      </c>
      <c r="T101" s="2" t="e">
        <v>#VALUE!</v>
      </c>
      <c r="U101" s="2" t="e">
        <v>#VALUE!</v>
      </c>
      <c r="V101" s="2" t="e">
        <v>#VALUE!</v>
      </c>
      <c r="W101" s="2" t="e">
        <v>#VALUE!</v>
      </c>
      <c r="Y101" s="80">
        <f t="shared" si="12"/>
        <v>0.11363636363636363</v>
      </c>
      <c r="Z101" s="80">
        <f t="shared" si="13"/>
        <v>0.11363636363636363</v>
      </c>
      <c r="AA101" s="80">
        <f t="shared" si="14"/>
        <v>0.11363636363636363</v>
      </c>
      <c r="AB101" s="80">
        <f t="shared" si="15"/>
        <v>6.8181818181818177E-2</v>
      </c>
      <c r="AC101" s="80">
        <f t="shared" si="16"/>
        <v>0.11363636363636363</v>
      </c>
      <c r="AD101" s="80">
        <f t="shared" si="17"/>
        <v>0.11363636363636363</v>
      </c>
      <c r="AE101" s="80">
        <f t="shared" si="18"/>
        <v>0.13636363636363635</v>
      </c>
      <c r="AF101" s="80">
        <f t="shared" si="19"/>
        <v>5.0505050505050504E-2</v>
      </c>
      <c r="AG101" s="80">
        <f t="shared" si="20"/>
        <v>6.8181818181818177E-2</v>
      </c>
      <c r="AH101" s="80">
        <f t="shared" si="21"/>
        <v>7.575757575757576E-2</v>
      </c>
      <c r="AI101" s="80">
        <f t="shared" si="22"/>
        <v>0.15909090909090909</v>
      </c>
      <c r="AJ101" s="80">
        <f t="shared" si="23"/>
        <v>0.13636363636363635</v>
      </c>
      <c r="AK101" s="80">
        <f t="shared" si="24"/>
        <v>6.8181818181818177E-2</v>
      </c>
      <c r="AL101" s="80">
        <f t="shared" si="25"/>
        <v>6.8181818181818177E-2</v>
      </c>
      <c r="AM101" s="80">
        <f t="shared" si="26"/>
        <v>0.13636363636363635</v>
      </c>
    </row>
    <row r="102" spans="1:39" x14ac:dyDescent="0.15">
      <c r="A102" s="91"/>
      <c r="B102" s="96" t="s">
        <v>84</v>
      </c>
      <c r="C102" s="46" t="s">
        <v>93</v>
      </c>
      <c r="D102" s="57">
        <f>R72</f>
        <v>7</v>
      </c>
      <c r="E102" s="57">
        <f t="shared" ref="E102:I102" si="35">S72</f>
        <v>7</v>
      </c>
      <c r="F102" s="57">
        <f t="shared" si="35"/>
        <v>3</v>
      </c>
      <c r="G102" s="57">
        <f t="shared" si="35"/>
        <v>6</v>
      </c>
      <c r="H102" s="57">
        <f t="shared" si="35"/>
        <v>4</v>
      </c>
      <c r="I102" s="57">
        <f t="shared" si="35"/>
        <v>4</v>
      </c>
      <c r="J102" s="57">
        <f>SUM(D102:I102)</f>
        <v>31</v>
      </c>
      <c r="K102" s="92">
        <f>128*N$49</f>
        <v>64</v>
      </c>
      <c r="L102" s="93">
        <f>(D102*K$37+E102*L$37+F102*M$37+G102*N$37+H102*O$37+I102*P$37+Q72*Q$37)/1000000</f>
        <v>0.21779699999999999</v>
      </c>
      <c r="M102" s="92">
        <f t="shared" ref="M102" si="36">K102/L102</f>
        <v>293.8516141177335</v>
      </c>
      <c r="N102" s="80">
        <f>J103</f>
        <v>0.32258064516129031</v>
      </c>
      <c r="P102" s="2" t="s">
        <v>102</v>
      </c>
      <c r="Q102" s="2">
        <v>6</v>
      </c>
      <c r="R102" s="2">
        <v>24</v>
      </c>
      <c r="S102" s="2">
        <v>48</v>
      </c>
      <c r="T102" s="2">
        <v>12</v>
      </c>
      <c r="U102" s="2">
        <v>24</v>
      </c>
      <c r="V102" s="2">
        <v>24</v>
      </c>
      <c r="W102" s="2">
        <v>0</v>
      </c>
      <c r="Y102" s="31">
        <f t="shared" si="12"/>
        <v>137.30841185658136</v>
      </c>
      <c r="Z102" s="31">
        <f t="shared" si="13"/>
        <v>137.30841185658136</v>
      </c>
      <c r="AA102" s="31">
        <f t="shared" si="14"/>
        <v>137.30841185658136</v>
      </c>
      <c r="AB102" s="31">
        <f t="shared" si="15"/>
        <v>45.769470618860453</v>
      </c>
      <c r="AC102" s="31">
        <f t="shared" si="16"/>
        <v>137.30841185658136</v>
      </c>
      <c r="AD102" s="31">
        <f t="shared" si="17"/>
        <v>137.30841185658136</v>
      </c>
      <c r="AE102" s="31">
        <f t="shared" si="18"/>
        <v>137.30841185658136</v>
      </c>
      <c r="AF102" s="31">
        <f t="shared" si="19"/>
        <v>30.512980412573636</v>
      </c>
      <c r="AG102" s="31">
        <f t="shared" si="20"/>
        <v>68.654205928290679</v>
      </c>
      <c r="AH102" s="31">
        <f t="shared" si="21"/>
        <v>183.07788247544181</v>
      </c>
      <c r="AI102" s="31">
        <f t="shared" si="22"/>
        <v>137.30841185658136</v>
      </c>
      <c r="AJ102" s="31">
        <f t="shared" si="23"/>
        <v>110.51326504534498</v>
      </c>
      <c r="AK102" s="31">
        <f t="shared" si="24"/>
        <v>68.654205928290679</v>
      </c>
      <c r="AL102" s="31">
        <f t="shared" si="25"/>
        <v>34.32710296414534</v>
      </c>
      <c r="AM102" s="31">
        <f t="shared" si="26"/>
        <v>68.654205928290679</v>
      </c>
    </row>
    <row r="103" spans="1:39" x14ac:dyDescent="0.15">
      <c r="A103" s="91"/>
      <c r="B103" s="91"/>
      <c r="C103" s="46" t="s">
        <v>85</v>
      </c>
      <c r="D103" s="55">
        <f>D93/D102</f>
        <v>0.5714285714285714</v>
      </c>
      <c r="E103" s="55">
        <f t="shared" ref="E103:J103" si="37">E93/E102</f>
        <v>0</v>
      </c>
      <c r="F103" s="55">
        <f t="shared" si="37"/>
        <v>0.33333333333333331</v>
      </c>
      <c r="G103" s="55">
        <f t="shared" si="37"/>
        <v>0.16666666666666666</v>
      </c>
      <c r="H103" s="55">
        <f t="shared" si="37"/>
        <v>1</v>
      </c>
      <c r="I103" s="55">
        <f t="shared" si="37"/>
        <v>0</v>
      </c>
      <c r="J103" s="55">
        <f t="shared" si="37"/>
        <v>0.32258064516129031</v>
      </c>
      <c r="K103" s="92"/>
      <c r="L103" s="93"/>
      <c r="M103" s="92"/>
      <c r="N103" s="31">
        <f>M102</f>
        <v>293.8516141177335</v>
      </c>
      <c r="P103" s="2" t="s">
        <v>103</v>
      </c>
      <c r="Q103" s="2">
        <v>4</v>
      </c>
      <c r="R103" s="2">
        <v>16</v>
      </c>
      <c r="S103" s="2">
        <v>32</v>
      </c>
      <c r="T103" s="2">
        <v>8</v>
      </c>
      <c r="U103" s="2">
        <v>16</v>
      </c>
      <c r="V103" s="2">
        <v>16</v>
      </c>
      <c r="W103" s="2">
        <v>0</v>
      </c>
      <c r="Y103" s="80">
        <f t="shared" si="12"/>
        <v>0.32258064516129031</v>
      </c>
      <c r="Z103" s="80">
        <f t="shared" si="13"/>
        <v>0.32258064516129031</v>
      </c>
      <c r="AA103" s="80">
        <f t="shared" si="14"/>
        <v>0.32258064516129031</v>
      </c>
      <c r="AB103" s="80">
        <f t="shared" si="15"/>
        <v>0.14516129032258066</v>
      </c>
      <c r="AC103" s="80">
        <f t="shared" si="16"/>
        <v>0.16129032258064516</v>
      </c>
      <c r="AD103" s="80">
        <f t="shared" si="17"/>
        <v>0.16129032258064516</v>
      </c>
      <c r="AE103" s="80">
        <f t="shared" si="18"/>
        <v>0.38709677419354838</v>
      </c>
      <c r="AF103" s="80">
        <f t="shared" si="19"/>
        <v>0.10752688172043011</v>
      </c>
      <c r="AG103" s="80">
        <f t="shared" si="20"/>
        <v>0.19354838709677419</v>
      </c>
      <c r="AH103" s="80">
        <f t="shared" si="21"/>
        <v>0.16129032258064516</v>
      </c>
      <c r="AI103" s="80">
        <f t="shared" si="22"/>
        <v>0.45161290322580644</v>
      </c>
      <c r="AJ103" s="80">
        <f t="shared" si="23"/>
        <v>0.12903225806451613</v>
      </c>
      <c r="AK103" s="80">
        <f t="shared" si="24"/>
        <v>0.19354838709677419</v>
      </c>
      <c r="AL103" s="80">
        <f t="shared" si="25"/>
        <v>0.19354838709677419</v>
      </c>
      <c r="AM103" s="80">
        <f t="shared" si="26"/>
        <v>0.38709677419354838</v>
      </c>
    </row>
    <row r="104" spans="1:39" x14ac:dyDescent="0.15">
      <c r="A104" s="91" t="s">
        <v>160</v>
      </c>
      <c r="B104" s="51"/>
      <c r="C104" s="51" t="s">
        <v>92</v>
      </c>
      <c r="D104" s="47">
        <v>0</v>
      </c>
      <c r="E104" s="47">
        <v>0</v>
      </c>
      <c r="F104" s="47">
        <v>0</v>
      </c>
      <c r="G104" s="47">
        <v>6</v>
      </c>
      <c r="H104" s="47">
        <v>2</v>
      </c>
      <c r="I104" s="47">
        <v>2</v>
      </c>
      <c r="J104" s="47">
        <f>SUM(D104:I104)</f>
        <v>10</v>
      </c>
      <c r="K104" s="49"/>
      <c r="L104" s="49"/>
      <c r="M104" s="49"/>
      <c r="P104" s="2" t="s">
        <v>104</v>
      </c>
      <c r="Q104" s="2">
        <v>4</v>
      </c>
      <c r="R104" s="2">
        <v>16</v>
      </c>
      <c r="S104" s="2">
        <v>32</v>
      </c>
      <c r="T104" s="2">
        <v>8</v>
      </c>
      <c r="U104" s="2">
        <v>16</v>
      </c>
      <c r="V104" s="2">
        <v>16</v>
      </c>
      <c r="W104" s="2">
        <v>0</v>
      </c>
      <c r="Y104" s="31">
        <f t="shared" si="12"/>
        <v>293.8516141177335</v>
      </c>
      <c r="Z104" s="31">
        <f t="shared" si="13"/>
        <v>293.8516141177335</v>
      </c>
      <c r="AA104" s="31">
        <f t="shared" si="14"/>
        <v>293.8516141177335</v>
      </c>
      <c r="AB104" s="31">
        <f>$N136</f>
        <v>73.462903529433376</v>
      </c>
      <c r="AC104" s="31">
        <f t="shared" si="16"/>
        <v>146.92580705886675</v>
      </c>
      <c r="AD104" s="31">
        <f t="shared" si="17"/>
        <v>146.92580705886675</v>
      </c>
      <c r="AE104" s="31">
        <f t="shared" si="18"/>
        <v>293.8516141177335</v>
      </c>
      <c r="AF104" s="31">
        <f t="shared" si="19"/>
        <v>48.975269019622246</v>
      </c>
      <c r="AG104" s="31">
        <f t="shared" si="20"/>
        <v>146.92580705886675</v>
      </c>
      <c r="AH104" s="31">
        <f t="shared" si="21"/>
        <v>293.8516141177335</v>
      </c>
      <c r="AI104" s="31">
        <f t="shared" si="22"/>
        <v>293.8516141177335</v>
      </c>
      <c r="AJ104" s="31">
        <f t="shared" si="23"/>
        <v>97.950538039244492</v>
      </c>
      <c r="AK104" s="31">
        <f t="shared" si="24"/>
        <v>146.92580705886675</v>
      </c>
      <c r="AL104" s="31">
        <f t="shared" si="25"/>
        <v>73.462903529433376</v>
      </c>
      <c r="AM104" s="31">
        <f t="shared" si="26"/>
        <v>146.92580705886675</v>
      </c>
    </row>
    <row r="105" spans="1:39" x14ac:dyDescent="0.15">
      <c r="A105" s="91"/>
      <c r="B105" s="90" t="s">
        <v>141</v>
      </c>
      <c r="C105" s="46" t="s">
        <v>93</v>
      </c>
      <c r="D105" s="47">
        <f>R147</f>
        <v>12</v>
      </c>
      <c r="E105" s="47">
        <f t="shared" ref="E105:I105" si="38">S147</f>
        <v>12</v>
      </c>
      <c r="F105" s="47">
        <f t="shared" si="38"/>
        <v>12</v>
      </c>
      <c r="G105" s="47">
        <f t="shared" si="38"/>
        <v>12</v>
      </c>
      <c r="H105" s="47">
        <f t="shared" si="38"/>
        <v>12</v>
      </c>
      <c r="I105" s="47">
        <f t="shared" si="38"/>
        <v>0</v>
      </c>
      <c r="J105" s="47">
        <f>SUM(D105:I105)</f>
        <v>60</v>
      </c>
      <c r="K105" s="92">
        <f>128*N$41</f>
        <v>59.534883720930232</v>
      </c>
      <c r="L105" s="93">
        <f>(D105*K$37+E105*L$37+F105*M$37+G105*N$37+H105*O$37+I105*P$37+Q147*Q$37)/1000000</f>
        <v>0.36944399999999999</v>
      </c>
      <c r="M105" s="92">
        <f>K105/L105</f>
        <v>161.14724754206384</v>
      </c>
      <c r="N105" s="80">
        <f>J106</f>
        <v>0.16666666666666666</v>
      </c>
      <c r="P105" s="2" t="s">
        <v>126</v>
      </c>
      <c r="Q105" s="2">
        <v>3</v>
      </c>
      <c r="R105" s="2">
        <v>12</v>
      </c>
      <c r="S105" s="2">
        <v>24</v>
      </c>
      <c r="T105" s="2">
        <v>6</v>
      </c>
      <c r="U105" s="2">
        <v>12</v>
      </c>
      <c r="V105" s="2">
        <v>12</v>
      </c>
      <c r="W105" s="2">
        <v>0</v>
      </c>
    </row>
    <row r="106" spans="1:39" x14ac:dyDescent="0.15">
      <c r="A106" s="91"/>
      <c r="B106" s="91"/>
      <c r="C106" s="46" t="s">
        <v>85</v>
      </c>
      <c r="D106" s="48">
        <f>D104/D105</f>
        <v>0</v>
      </c>
      <c r="E106" s="48">
        <f>E104/E105</f>
        <v>0</v>
      </c>
      <c r="F106" s="48">
        <f>F104/F105</f>
        <v>0</v>
      </c>
      <c r="G106" s="48">
        <f>G104/G105</f>
        <v>0.5</v>
      </c>
      <c r="H106" s="48">
        <f>H104/H105</f>
        <v>0.16666666666666666</v>
      </c>
      <c r="I106" s="48" t="s">
        <v>134</v>
      </c>
      <c r="J106" s="48">
        <f>J104/J105</f>
        <v>0.16666666666666666</v>
      </c>
      <c r="K106" s="92"/>
      <c r="L106" s="93"/>
      <c r="M106" s="92"/>
      <c r="N106" s="31">
        <f>M105</f>
        <v>161.14724754206384</v>
      </c>
      <c r="P106" s="2" t="s">
        <v>127</v>
      </c>
      <c r="Q106" s="2" t="s">
        <v>125</v>
      </c>
      <c r="R106" s="2" t="e">
        <v>#VALUE!</v>
      </c>
      <c r="S106" s="2" t="e">
        <v>#VALUE!</v>
      </c>
      <c r="T106" s="2" t="e">
        <v>#VALUE!</v>
      </c>
      <c r="U106" s="2" t="e">
        <v>#VALUE!</v>
      </c>
      <c r="V106" s="2" t="e">
        <v>#VALUE!</v>
      </c>
      <c r="W106" s="2" t="e">
        <v>#VALUE!</v>
      </c>
    </row>
    <row r="107" spans="1:39" x14ac:dyDescent="0.15">
      <c r="A107" s="91"/>
      <c r="B107" s="91" t="s">
        <v>78</v>
      </c>
      <c r="C107" s="46" t="s">
        <v>93</v>
      </c>
      <c r="D107" s="47">
        <f>R184</f>
        <v>12</v>
      </c>
      <c r="E107" s="47">
        <f t="shared" ref="E107:I107" si="39">S184</f>
        <v>12</v>
      </c>
      <c r="F107" s="47">
        <f t="shared" si="39"/>
        <v>12</v>
      </c>
      <c r="G107" s="47">
        <f t="shared" si="39"/>
        <v>24</v>
      </c>
      <c r="H107" s="47">
        <f t="shared" si="39"/>
        <v>12</v>
      </c>
      <c r="I107" s="47">
        <f t="shared" si="39"/>
        <v>12</v>
      </c>
      <c r="J107" s="47">
        <f>SUM(D107:I107)</f>
        <v>84</v>
      </c>
      <c r="K107" s="94">
        <f>128*N$43</f>
        <v>32.904884318766065</v>
      </c>
      <c r="L107" s="93">
        <f>(D107*K$37+E107*L$37+F107*M$37+G107*N$37+H107*O$37+I107*P$37+Q184*Q$37)/1000000</f>
        <v>0.47630400000000001</v>
      </c>
      <c r="M107" s="92">
        <f t="shared" ref="M107" si="40">K107/L107</f>
        <v>69.083787494470059</v>
      </c>
      <c r="N107" s="80">
        <f>J108</f>
        <v>0.11904761904761904</v>
      </c>
      <c r="P107" s="2" t="s">
        <v>105</v>
      </c>
      <c r="Q107" s="2">
        <v>3</v>
      </c>
      <c r="R107" s="2">
        <v>12</v>
      </c>
      <c r="S107" s="2">
        <v>24</v>
      </c>
      <c r="T107" s="2">
        <v>6</v>
      </c>
      <c r="U107" s="2">
        <v>12</v>
      </c>
      <c r="V107" s="2">
        <v>12</v>
      </c>
      <c r="W107" s="2">
        <v>0</v>
      </c>
    </row>
    <row r="108" spans="1:39" x14ac:dyDescent="0.15">
      <c r="A108" s="91"/>
      <c r="B108" s="91"/>
      <c r="C108" s="46" t="s">
        <v>85</v>
      </c>
      <c r="D108" s="53">
        <f>D104/D107</f>
        <v>0</v>
      </c>
      <c r="E108" s="53">
        <f t="shared" ref="E108:J108" si="41">E104/E107</f>
        <v>0</v>
      </c>
      <c r="F108" s="53">
        <f t="shared" si="41"/>
        <v>0</v>
      </c>
      <c r="G108" s="53">
        <f t="shared" si="41"/>
        <v>0.25</v>
      </c>
      <c r="H108" s="53">
        <f t="shared" si="41"/>
        <v>0.16666666666666666</v>
      </c>
      <c r="I108" s="53">
        <f t="shared" si="41"/>
        <v>0.16666666666666666</v>
      </c>
      <c r="J108" s="53">
        <f t="shared" si="41"/>
        <v>0.11904761904761904</v>
      </c>
      <c r="K108" s="95"/>
      <c r="L108" s="93"/>
      <c r="M108" s="92"/>
      <c r="N108" s="31">
        <f>M107</f>
        <v>69.083787494470059</v>
      </c>
      <c r="P108" s="2" t="s">
        <v>106</v>
      </c>
      <c r="Q108" s="2">
        <v>2</v>
      </c>
      <c r="R108" s="2">
        <v>8</v>
      </c>
      <c r="S108" s="2">
        <v>16</v>
      </c>
      <c r="T108" s="2">
        <v>4</v>
      </c>
      <c r="U108" s="2">
        <v>8</v>
      </c>
      <c r="V108" s="2">
        <v>8</v>
      </c>
      <c r="W108" s="2">
        <v>0</v>
      </c>
    </row>
    <row r="109" spans="1:39" x14ac:dyDescent="0.15">
      <c r="A109" s="91"/>
      <c r="B109" s="91" t="s">
        <v>80</v>
      </c>
      <c r="C109" s="46" t="s">
        <v>93</v>
      </c>
      <c r="D109" s="54">
        <f>R221</f>
        <v>16</v>
      </c>
      <c r="E109" s="54">
        <f t="shared" ref="E109:I109" si="42">S221</f>
        <v>24</v>
      </c>
      <c r="F109" s="54">
        <f t="shared" si="42"/>
        <v>8</v>
      </c>
      <c r="G109" s="54">
        <f t="shared" si="42"/>
        <v>24</v>
      </c>
      <c r="H109" s="54">
        <f t="shared" si="42"/>
        <v>4</v>
      </c>
      <c r="I109" s="54">
        <f t="shared" si="42"/>
        <v>8</v>
      </c>
      <c r="J109" s="54">
        <f>SUM(D109:I109)</f>
        <v>84</v>
      </c>
      <c r="K109" s="92">
        <f>128*N$45</f>
        <v>9.9378881987577632</v>
      </c>
      <c r="L109" s="93">
        <f>(D109*K$37+E109*L$37+F109*M$37+G109*N$37+H109*O$37+I109*P$37+Q221*Q$37)/1000000</f>
        <v>0.312249</v>
      </c>
      <c r="M109" s="92">
        <f t="shared" ref="M109" si="43">K109/L109</f>
        <v>31.826805526223506</v>
      </c>
      <c r="N109" s="80">
        <f>J110</f>
        <v>0.11904761904761904</v>
      </c>
      <c r="P109" s="2" t="s">
        <v>107</v>
      </c>
      <c r="Q109" s="2">
        <v>4</v>
      </c>
      <c r="R109" s="2">
        <v>16</v>
      </c>
      <c r="S109" s="2">
        <v>32</v>
      </c>
      <c r="T109" s="2">
        <v>8</v>
      </c>
      <c r="U109" s="2">
        <v>16</v>
      </c>
      <c r="V109" s="2">
        <v>16</v>
      </c>
      <c r="W109" s="2">
        <v>0</v>
      </c>
    </row>
    <row r="110" spans="1:39" x14ac:dyDescent="0.15">
      <c r="A110" s="91"/>
      <c r="B110" s="91"/>
      <c r="C110" s="46" t="s">
        <v>85</v>
      </c>
      <c r="D110" s="53">
        <f>D104/D109</f>
        <v>0</v>
      </c>
      <c r="E110" s="53">
        <f t="shared" ref="E110:J110" si="44">E104/E109</f>
        <v>0</v>
      </c>
      <c r="F110" s="53">
        <f t="shared" si="44"/>
        <v>0</v>
      </c>
      <c r="G110" s="53">
        <f t="shared" si="44"/>
        <v>0.25</v>
      </c>
      <c r="H110" s="53">
        <f t="shared" si="44"/>
        <v>0.5</v>
      </c>
      <c r="I110" s="53">
        <f t="shared" si="44"/>
        <v>0.25</v>
      </c>
      <c r="J110" s="53">
        <f t="shared" si="44"/>
        <v>0.11904761904761904</v>
      </c>
      <c r="K110" s="92"/>
      <c r="L110" s="93"/>
      <c r="M110" s="92"/>
      <c r="N110" s="31">
        <f>M109</f>
        <v>31.826805526223506</v>
      </c>
      <c r="P110" s="2" t="s">
        <v>108</v>
      </c>
      <c r="Q110" s="2">
        <v>4</v>
      </c>
      <c r="R110" s="2">
        <v>16</v>
      </c>
      <c r="S110" s="2">
        <v>32</v>
      </c>
      <c r="T110" s="2">
        <v>8</v>
      </c>
      <c r="U110" s="2">
        <v>16</v>
      </c>
      <c r="V110" s="2">
        <v>16</v>
      </c>
      <c r="W110" s="2">
        <v>0</v>
      </c>
    </row>
    <row r="111" spans="1:39" x14ac:dyDescent="0.15">
      <c r="A111" s="91"/>
      <c r="B111" s="91" t="s">
        <v>82</v>
      </c>
      <c r="C111" s="46" t="s">
        <v>93</v>
      </c>
      <c r="D111" s="47">
        <f>R110</f>
        <v>16</v>
      </c>
      <c r="E111" s="47">
        <f t="shared" ref="E111:I111" si="45">S110</f>
        <v>32</v>
      </c>
      <c r="F111" s="47">
        <f t="shared" si="45"/>
        <v>8</v>
      </c>
      <c r="G111" s="47">
        <f t="shared" si="45"/>
        <v>16</v>
      </c>
      <c r="H111" s="47">
        <f t="shared" si="45"/>
        <v>16</v>
      </c>
      <c r="I111" s="47">
        <f t="shared" si="45"/>
        <v>0</v>
      </c>
      <c r="J111" s="47">
        <f>SUM(D111:I111)</f>
        <v>88</v>
      </c>
      <c r="K111" s="92">
        <f>128*N$47</f>
        <v>64</v>
      </c>
      <c r="L111" s="93">
        <f>(D111*K$37+E111*L$37+F111*M$37+G111*N$37+H111*O$37+I111*P$37+Q110*Q$37)/1000000</f>
        <v>0.46610400000000002</v>
      </c>
      <c r="M111" s="92">
        <f t="shared" ref="M111" si="46">K111/L111</f>
        <v>137.30841185658136</v>
      </c>
      <c r="N111" s="80">
        <f>J112</f>
        <v>0.11363636363636363</v>
      </c>
      <c r="P111" s="2" t="s">
        <v>109</v>
      </c>
      <c r="Q111" s="2">
        <v>4</v>
      </c>
      <c r="R111" s="2">
        <v>16</v>
      </c>
      <c r="S111" s="2">
        <v>32</v>
      </c>
      <c r="T111" s="2">
        <v>8</v>
      </c>
      <c r="U111" s="2">
        <v>16</v>
      </c>
      <c r="V111" s="2">
        <v>16</v>
      </c>
      <c r="W111" s="2">
        <v>0</v>
      </c>
    </row>
    <row r="112" spans="1:39" x14ac:dyDescent="0.15">
      <c r="A112" s="91"/>
      <c r="B112" s="91"/>
      <c r="C112" s="46" t="s">
        <v>85</v>
      </c>
      <c r="D112" s="48">
        <f>D104/D111</f>
        <v>0</v>
      </c>
      <c r="E112" s="48">
        <f t="shared" ref="E112:H112" si="47">E104/E111</f>
        <v>0</v>
      </c>
      <c r="F112" s="48">
        <f t="shared" si="47"/>
        <v>0</v>
      </c>
      <c r="G112" s="48">
        <f t="shared" si="47"/>
        <v>0.375</v>
      </c>
      <c r="H112" s="48">
        <f t="shared" si="47"/>
        <v>0.125</v>
      </c>
      <c r="I112" s="48" t="s">
        <v>134</v>
      </c>
      <c r="J112" s="48">
        <f t="shared" ref="J112" si="48">J104/J111</f>
        <v>0.11363636363636363</v>
      </c>
      <c r="K112" s="92"/>
      <c r="L112" s="93"/>
      <c r="M112" s="92"/>
      <c r="N112" s="31">
        <f>M111</f>
        <v>137.30841185658136</v>
      </c>
      <c r="P112" s="2" t="s">
        <v>110</v>
      </c>
      <c r="Q112" s="2">
        <v>6</v>
      </c>
      <c r="R112" s="2">
        <v>24</v>
      </c>
      <c r="S112" s="2">
        <v>48</v>
      </c>
      <c r="T112" s="2">
        <v>12</v>
      </c>
      <c r="U112" s="2">
        <v>24</v>
      </c>
      <c r="V112" s="2">
        <v>24</v>
      </c>
      <c r="W112" s="2">
        <v>0</v>
      </c>
    </row>
    <row r="113" spans="1:23" x14ac:dyDescent="0.15">
      <c r="A113" s="91"/>
      <c r="B113" s="96" t="s">
        <v>84</v>
      </c>
      <c r="C113" s="46" t="s">
        <v>93</v>
      </c>
      <c r="D113" s="57">
        <f>R73</f>
        <v>7</v>
      </c>
      <c r="E113" s="57">
        <f t="shared" ref="E113:I113" si="49">S73</f>
        <v>7</v>
      </c>
      <c r="F113" s="57">
        <f t="shared" si="49"/>
        <v>3</v>
      </c>
      <c r="G113" s="57">
        <f t="shared" si="49"/>
        <v>6</v>
      </c>
      <c r="H113" s="57">
        <f t="shared" si="49"/>
        <v>4</v>
      </c>
      <c r="I113" s="57">
        <f t="shared" si="49"/>
        <v>4</v>
      </c>
      <c r="J113" s="57">
        <f>SUM(D113:I113)</f>
        <v>31</v>
      </c>
      <c r="K113" s="92">
        <f>128*N$49</f>
        <v>64</v>
      </c>
      <c r="L113" s="93">
        <f>(D113*K$37+E113*L$37+F113*M$37+G113*N$37+H113*O$37+I113*P$37+Q73*Q$37)/1000000</f>
        <v>0.21779699999999999</v>
      </c>
      <c r="M113" s="92">
        <f t="shared" ref="M113" si="50">K113/L113</f>
        <v>293.8516141177335</v>
      </c>
      <c r="N113" s="80">
        <f>J114</f>
        <v>0.32258064516129031</v>
      </c>
      <c r="P113" s="2" t="s">
        <v>111</v>
      </c>
      <c r="Q113" s="2">
        <v>2</v>
      </c>
      <c r="R113" s="2">
        <v>8</v>
      </c>
      <c r="S113" s="2">
        <v>16</v>
      </c>
      <c r="T113" s="2">
        <v>4</v>
      </c>
      <c r="U113" s="2">
        <v>8</v>
      </c>
      <c r="V113" s="2">
        <v>8</v>
      </c>
      <c r="W113" s="2">
        <v>0</v>
      </c>
    </row>
    <row r="114" spans="1:23" x14ac:dyDescent="0.15">
      <c r="A114" s="91"/>
      <c r="B114" s="91"/>
      <c r="C114" s="46" t="s">
        <v>85</v>
      </c>
      <c r="D114" s="55">
        <f>D104/D113</f>
        <v>0</v>
      </c>
      <c r="E114" s="55">
        <f t="shared" ref="E114:J114" si="51">E104/E113</f>
        <v>0</v>
      </c>
      <c r="F114" s="55">
        <f t="shared" si="51"/>
        <v>0</v>
      </c>
      <c r="G114" s="55">
        <f t="shared" si="51"/>
        <v>1</v>
      </c>
      <c r="H114" s="55">
        <f t="shared" si="51"/>
        <v>0.5</v>
      </c>
      <c r="I114" s="55">
        <f t="shared" si="51"/>
        <v>0.5</v>
      </c>
      <c r="J114" s="55">
        <f t="shared" si="51"/>
        <v>0.32258064516129031</v>
      </c>
      <c r="K114" s="92"/>
      <c r="L114" s="93"/>
      <c r="M114" s="92"/>
      <c r="N114" s="31">
        <f>M113</f>
        <v>293.8516141177335</v>
      </c>
      <c r="P114" s="2" t="s">
        <v>112</v>
      </c>
      <c r="Q114" s="2">
        <v>2</v>
      </c>
      <c r="R114" s="2">
        <v>8</v>
      </c>
      <c r="S114" s="2">
        <v>16</v>
      </c>
      <c r="T114" s="2">
        <v>4</v>
      </c>
      <c r="U114" s="2">
        <v>8</v>
      </c>
      <c r="V114" s="2">
        <v>8</v>
      </c>
      <c r="W114" s="2">
        <v>0</v>
      </c>
    </row>
    <row r="115" spans="1:23" x14ac:dyDescent="0.15">
      <c r="A115" s="91" t="s">
        <v>161</v>
      </c>
      <c r="B115" s="51"/>
      <c r="C115" s="51" t="s">
        <v>92</v>
      </c>
      <c r="D115" s="47">
        <v>0</v>
      </c>
      <c r="E115" s="47">
        <v>0</v>
      </c>
      <c r="F115" s="47">
        <v>0</v>
      </c>
      <c r="G115" s="47">
        <v>6</v>
      </c>
      <c r="H115" s="47">
        <v>2</v>
      </c>
      <c r="I115" s="47">
        <v>2</v>
      </c>
      <c r="J115" s="47">
        <f>SUM(D115:I115)</f>
        <v>10</v>
      </c>
      <c r="K115" s="49"/>
      <c r="L115" s="49"/>
      <c r="M115" s="49"/>
      <c r="P115" s="2" t="s">
        <v>113</v>
      </c>
      <c r="Q115" s="2">
        <v>4</v>
      </c>
      <c r="R115" s="2">
        <v>16</v>
      </c>
      <c r="S115" s="2">
        <v>32</v>
      </c>
      <c r="T115" s="2">
        <v>8</v>
      </c>
      <c r="U115" s="2">
        <v>16</v>
      </c>
      <c r="V115" s="2">
        <v>16</v>
      </c>
      <c r="W115" s="2">
        <v>0</v>
      </c>
    </row>
    <row r="116" spans="1:23" ht="15" customHeight="1" x14ac:dyDescent="0.15">
      <c r="A116" s="91"/>
      <c r="B116" s="90" t="s">
        <v>141</v>
      </c>
      <c r="C116" s="46" t="s">
        <v>93</v>
      </c>
      <c r="D116" s="47">
        <f>R148</f>
        <v>8</v>
      </c>
      <c r="E116" s="47">
        <f t="shared" ref="E116:I116" si="52">S148</f>
        <v>8</v>
      </c>
      <c r="F116" s="47">
        <f t="shared" si="52"/>
        <v>8</v>
      </c>
      <c r="G116" s="47">
        <f t="shared" si="52"/>
        <v>8</v>
      </c>
      <c r="H116" s="47">
        <f t="shared" si="52"/>
        <v>8</v>
      </c>
      <c r="I116" s="47">
        <f t="shared" si="52"/>
        <v>0</v>
      </c>
      <c r="J116" s="47">
        <f>SUM(D116:I116)</f>
        <v>40</v>
      </c>
      <c r="K116" s="92">
        <f>128*N$41</f>
        <v>59.534883720930232</v>
      </c>
      <c r="L116" s="93">
        <f>(D116*K$37+E116*L$37+F116*M$37+G116*N$37+H116*O$37+I116*P$37+Q148*Q$37)/1000000</f>
        <v>0.24629599999999999</v>
      </c>
      <c r="M116" s="92">
        <f>K116/L116</f>
        <v>241.72087131309576</v>
      </c>
      <c r="N116" s="80">
        <f>J117</f>
        <v>0.25</v>
      </c>
      <c r="P116" s="2" t="s">
        <v>114</v>
      </c>
      <c r="Q116" s="2">
        <v>9</v>
      </c>
      <c r="R116" s="2">
        <v>36</v>
      </c>
      <c r="S116" s="2">
        <v>72</v>
      </c>
      <c r="T116" s="2">
        <v>18</v>
      </c>
      <c r="U116" s="2">
        <v>36</v>
      </c>
      <c r="V116" s="2">
        <v>36</v>
      </c>
      <c r="W116" s="2">
        <v>0</v>
      </c>
    </row>
    <row r="117" spans="1:23" x14ac:dyDescent="0.15">
      <c r="A117" s="91"/>
      <c r="B117" s="91"/>
      <c r="C117" s="46" t="s">
        <v>85</v>
      </c>
      <c r="D117" s="48">
        <f>D115/D116</f>
        <v>0</v>
      </c>
      <c r="E117" s="48">
        <f>E115/E116</f>
        <v>0</v>
      </c>
      <c r="F117" s="48">
        <f>F115/F116</f>
        <v>0</v>
      </c>
      <c r="G117" s="48">
        <f>G115/G116</f>
        <v>0.75</v>
      </c>
      <c r="H117" s="48">
        <f>H115/H116</f>
        <v>0.25</v>
      </c>
      <c r="I117" s="48" t="s">
        <v>134</v>
      </c>
      <c r="J117" s="48">
        <f>J115/J116</f>
        <v>0.25</v>
      </c>
      <c r="K117" s="92"/>
      <c r="L117" s="93"/>
      <c r="M117" s="92"/>
      <c r="N117" s="31">
        <f>M116</f>
        <v>241.72087131309576</v>
      </c>
      <c r="P117" s="2" t="s">
        <v>115</v>
      </c>
      <c r="Q117" s="2" t="s">
        <v>128</v>
      </c>
      <c r="R117" s="2" t="e">
        <v>#VALUE!</v>
      </c>
      <c r="S117" s="2" t="e">
        <v>#VALUE!</v>
      </c>
      <c r="T117" s="2" t="e">
        <v>#VALUE!</v>
      </c>
      <c r="U117" s="2" t="e">
        <v>#VALUE!</v>
      </c>
      <c r="V117" s="2" t="e">
        <v>#VALUE!</v>
      </c>
      <c r="W117" s="2" t="e">
        <v>#VALUE!</v>
      </c>
    </row>
    <row r="118" spans="1:23" x14ac:dyDescent="0.15">
      <c r="A118" s="91"/>
      <c r="B118" s="91" t="s">
        <v>78</v>
      </c>
      <c r="C118" s="46" t="s">
        <v>93</v>
      </c>
      <c r="D118" s="47">
        <f>R185</f>
        <v>8</v>
      </c>
      <c r="E118" s="47">
        <f t="shared" ref="E118:I118" si="53">S185</f>
        <v>8</v>
      </c>
      <c r="F118" s="47">
        <f t="shared" si="53"/>
        <v>8</v>
      </c>
      <c r="G118" s="47">
        <f t="shared" si="53"/>
        <v>16</v>
      </c>
      <c r="H118" s="47">
        <f t="shared" si="53"/>
        <v>8</v>
      </c>
      <c r="I118" s="47">
        <f t="shared" si="53"/>
        <v>8</v>
      </c>
      <c r="J118" s="47">
        <f>SUM(D118:I118)</f>
        <v>56</v>
      </c>
      <c r="K118" s="94">
        <f>128*N$43</f>
        <v>32.904884318766065</v>
      </c>
      <c r="L118" s="93">
        <f>(D118*K$37+E118*L$37+F118*M$37+G118*N$37+H118*O$37+I118*P$37+Q185*Q$37)/1000000</f>
        <v>0.31753599999999998</v>
      </c>
      <c r="M118" s="92">
        <f t="shared" ref="M118" si="54">K118/L118</f>
        <v>103.62568124170508</v>
      </c>
      <c r="N118" s="80">
        <f>J119</f>
        <v>0.17857142857142858</v>
      </c>
      <c r="P118" s="2" t="s">
        <v>116</v>
      </c>
      <c r="Q118" s="2">
        <v>4</v>
      </c>
      <c r="R118" s="2">
        <v>16</v>
      </c>
      <c r="S118" s="2">
        <v>32</v>
      </c>
      <c r="T118" s="2">
        <v>8</v>
      </c>
      <c r="U118" s="2">
        <v>16</v>
      </c>
      <c r="V118" s="2">
        <v>16</v>
      </c>
      <c r="W118" s="2">
        <v>0</v>
      </c>
    </row>
    <row r="119" spans="1:23" x14ac:dyDescent="0.15">
      <c r="A119" s="91"/>
      <c r="B119" s="91"/>
      <c r="C119" s="46" t="s">
        <v>85</v>
      </c>
      <c r="D119" s="53">
        <f>D115/D118</f>
        <v>0</v>
      </c>
      <c r="E119" s="53">
        <f t="shared" ref="E119:J119" si="55">E115/E118</f>
        <v>0</v>
      </c>
      <c r="F119" s="53">
        <f t="shared" si="55"/>
        <v>0</v>
      </c>
      <c r="G119" s="53">
        <f t="shared" si="55"/>
        <v>0.375</v>
      </c>
      <c r="H119" s="53">
        <f t="shared" si="55"/>
        <v>0.25</v>
      </c>
      <c r="I119" s="53">
        <f t="shared" si="55"/>
        <v>0.25</v>
      </c>
      <c r="J119" s="53">
        <f t="shared" si="55"/>
        <v>0.17857142857142858</v>
      </c>
      <c r="K119" s="95"/>
      <c r="L119" s="93"/>
      <c r="M119" s="92"/>
      <c r="N119" s="31">
        <f>M118</f>
        <v>103.62568124170508</v>
      </c>
      <c r="P119" s="2" t="s">
        <v>117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</row>
    <row r="120" spans="1:23" x14ac:dyDescent="0.15">
      <c r="A120" s="91"/>
      <c r="B120" s="91" t="s">
        <v>80</v>
      </c>
      <c r="C120" s="46" t="s">
        <v>93</v>
      </c>
      <c r="D120" s="54">
        <f>R222</f>
        <v>8</v>
      </c>
      <c r="E120" s="54">
        <f t="shared" ref="E120:I120" si="56">S222</f>
        <v>12</v>
      </c>
      <c r="F120" s="54">
        <f t="shared" si="56"/>
        <v>4</v>
      </c>
      <c r="G120" s="54">
        <f t="shared" si="56"/>
        <v>12</v>
      </c>
      <c r="H120" s="54">
        <f t="shared" si="56"/>
        <v>2</v>
      </c>
      <c r="I120" s="54">
        <f t="shared" si="56"/>
        <v>4</v>
      </c>
      <c r="J120" s="54">
        <f>SUM(D120:I120)</f>
        <v>42</v>
      </c>
      <c r="K120" s="92">
        <f>128*N$45</f>
        <v>9.9378881987577632</v>
      </c>
      <c r="L120" s="93">
        <f>(D120*K$37+E120*L$37+F120*M$37+G120*N$37+H120*O$37+I120*P$37+Q222*Q$37)/1000000</f>
        <v>0.1561245</v>
      </c>
      <c r="M120" s="92">
        <f t="shared" ref="M120" si="57">K120/L120</f>
        <v>63.653611052447012</v>
      </c>
      <c r="N120" s="80">
        <f>J121</f>
        <v>0.23809523809523808</v>
      </c>
      <c r="P120" s="2" t="s">
        <v>118</v>
      </c>
      <c r="Q120" s="2">
        <v>3</v>
      </c>
      <c r="R120" s="2">
        <v>12</v>
      </c>
      <c r="S120" s="2">
        <v>24</v>
      </c>
      <c r="T120" s="2">
        <v>6</v>
      </c>
      <c r="U120" s="2">
        <v>12</v>
      </c>
      <c r="V120" s="2">
        <v>12</v>
      </c>
      <c r="W120" s="2">
        <v>0</v>
      </c>
    </row>
    <row r="121" spans="1:23" x14ac:dyDescent="0.15">
      <c r="A121" s="91"/>
      <c r="B121" s="91"/>
      <c r="C121" s="46" t="s">
        <v>85</v>
      </c>
      <c r="D121" s="53">
        <f>D115/D120</f>
        <v>0</v>
      </c>
      <c r="E121" s="53">
        <f t="shared" ref="E121:J121" si="58">E115/E120</f>
        <v>0</v>
      </c>
      <c r="F121" s="53">
        <f t="shared" si="58"/>
        <v>0</v>
      </c>
      <c r="G121" s="53">
        <f t="shared" si="58"/>
        <v>0.5</v>
      </c>
      <c r="H121" s="53">
        <f t="shared" si="58"/>
        <v>1</v>
      </c>
      <c r="I121" s="53">
        <f t="shared" si="58"/>
        <v>0.5</v>
      </c>
      <c r="J121" s="53">
        <f t="shared" si="58"/>
        <v>0.23809523809523808</v>
      </c>
      <c r="K121" s="92"/>
      <c r="L121" s="93"/>
      <c r="M121" s="92"/>
      <c r="N121" s="31">
        <f>M120</f>
        <v>63.653611052447012</v>
      </c>
      <c r="P121" s="2" t="s">
        <v>119</v>
      </c>
      <c r="Q121" s="2">
        <v>4</v>
      </c>
      <c r="R121" s="2">
        <v>16</v>
      </c>
      <c r="S121" s="2">
        <v>32</v>
      </c>
      <c r="T121" s="2">
        <v>8</v>
      </c>
      <c r="U121" s="2">
        <v>16</v>
      </c>
      <c r="V121" s="2">
        <v>16</v>
      </c>
      <c r="W121" s="2">
        <v>0</v>
      </c>
    </row>
    <row r="122" spans="1:23" x14ac:dyDescent="0.15">
      <c r="A122" s="91"/>
      <c r="B122" s="91" t="s">
        <v>82</v>
      </c>
      <c r="C122" s="46" t="s">
        <v>93</v>
      </c>
      <c r="D122" s="47">
        <f>R111</f>
        <v>16</v>
      </c>
      <c r="E122" s="47">
        <f t="shared" ref="E122:I122" si="59">S111</f>
        <v>32</v>
      </c>
      <c r="F122" s="47">
        <f t="shared" si="59"/>
        <v>8</v>
      </c>
      <c r="G122" s="47">
        <f t="shared" si="59"/>
        <v>16</v>
      </c>
      <c r="H122" s="47">
        <f t="shared" si="59"/>
        <v>16</v>
      </c>
      <c r="I122" s="47">
        <f t="shared" si="59"/>
        <v>0</v>
      </c>
      <c r="J122" s="47">
        <f>SUM(D122:I122)</f>
        <v>88</v>
      </c>
      <c r="K122" s="92">
        <f>128*N$47</f>
        <v>64</v>
      </c>
      <c r="L122" s="93">
        <f>(D122*K$37+E122*L$37+F122*M$37+G122*N$37+H122*O$37+I122*P$37+Q111*Q$37)/1000000</f>
        <v>0.46610400000000002</v>
      </c>
      <c r="M122" s="92">
        <f t="shared" ref="M122" si="60">K122/L122</f>
        <v>137.30841185658136</v>
      </c>
      <c r="N122" s="80">
        <f>J123</f>
        <v>0.11363636363636363</v>
      </c>
      <c r="P122" s="2" t="s">
        <v>120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</row>
    <row r="123" spans="1:23" x14ac:dyDescent="0.15">
      <c r="A123" s="91"/>
      <c r="B123" s="91"/>
      <c r="C123" s="46" t="s">
        <v>85</v>
      </c>
      <c r="D123" s="48">
        <f>D115/D122</f>
        <v>0</v>
      </c>
      <c r="E123" s="48">
        <f t="shared" ref="E123:H123" si="61">E115/E122</f>
        <v>0</v>
      </c>
      <c r="F123" s="48">
        <f t="shared" si="61"/>
        <v>0</v>
      </c>
      <c r="G123" s="48">
        <f t="shared" si="61"/>
        <v>0.375</v>
      </c>
      <c r="H123" s="48">
        <f t="shared" si="61"/>
        <v>0.125</v>
      </c>
      <c r="I123" s="48" t="s">
        <v>134</v>
      </c>
      <c r="J123" s="48">
        <f t="shared" ref="J123" si="62">J115/J122</f>
        <v>0.11363636363636363</v>
      </c>
      <c r="K123" s="92"/>
      <c r="L123" s="93"/>
      <c r="M123" s="92"/>
      <c r="N123" s="31">
        <f>M122</f>
        <v>137.30841185658136</v>
      </c>
      <c r="P123" s="2" t="s">
        <v>121</v>
      </c>
      <c r="Q123" s="2">
        <v>8</v>
      </c>
      <c r="R123" s="2">
        <v>32</v>
      </c>
      <c r="S123" s="2">
        <v>64</v>
      </c>
      <c r="T123" s="2">
        <v>16</v>
      </c>
      <c r="U123" s="2">
        <v>32</v>
      </c>
      <c r="V123" s="2">
        <v>32</v>
      </c>
      <c r="W123" s="2">
        <v>0</v>
      </c>
    </row>
    <row r="124" spans="1:23" x14ac:dyDescent="0.15">
      <c r="A124" s="91"/>
      <c r="B124" s="96" t="s">
        <v>84</v>
      </c>
      <c r="C124" s="46" t="s">
        <v>93</v>
      </c>
      <c r="D124" s="57">
        <f>R74</f>
        <v>7</v>
      </c>
      <c r="E124" s="57">
        <f t="shared" ref="E124:I124" si="63">S74</f>
        <v>7</v>
      </c>
      <c r="F124" s="57">
        <f t="shared" si="63"/>
        <v>3</v>
      </c>
      <c r="G124" s="57">
        <f t="shared" si="63"/>
        <v>6</v>
      </c>
      <c r="H124" s="57">
        <f t="shared" si="63"/>
        <v>4</v>
      </c>
      <c r="I124" s="57">
        <f t="shared" si="63"/>
        <v>4</v>
      </c>
      <c r="J124" s="57">
        <f>SUM(D124:I124)</f>
        <v>31</v>
      </c>
      <c r="K124" s="92">
        <f>128*N$49</f>
        <v>64</v>
      </c>
      <c r="L124" s="93">
        <f>(D124*K$37+E124*L$37+F124*M$37+G124*N$37+H124*O$37+I124*P$37+Q74*Q$37)/1000000</f>
        <v>0.21779699999999999</v>
      </c>
      <c r="M124" s="92">
        <f t="shared" ref="M124" si="64">K124/L124</f>
        <v>293.8516141177335</v>
      </c>
      <c r="N124" s="80">
        <f>J125</f>
        <v>0.32258064516129031</v>
      </c>
      <c r="P124" s="2" t="s">
        <v>122</v>
      </c>
      <c r="Q124" s="2">
        <v>4</v>
      </c>
      <c r="R124" s="2">
        <v>16</v>
      </c>
      <c r="S124" s="2">
        <v>32</v>
      </c>
      <c r="T124" s="2">
        <v>8</v>
      </c>
      <c r="U124" s="2">
        <v>16</v>
      </c>
      <c r="V124" s="2">
        <v>16</v>
      </c>
      <c r="W124" s="2">
        <v>0</v>
      </c>
    </row>
    <row r="125" spans="1:23" x14ac:dyDescent="0.15">
      <c r="A125" s="91"/>
      <c r="B125" s="91"/>
      <c r="C125" s="46" t="s">
        <v>85</v>
      </c>
      <c r="D125" s="55">
        <f>D115/D124</f>
        <v>0</v>
      </c>
      <c r="E125" s="55">
        <f t="shared" ref="E125:J125" si="65">E115/E124</f>
        <v>0</v>
      </c>
      <c r="F125" s="55">
        <f t="shared" si="65"/>
        <v>0</v>
      </c>
      <c r="G125" s="55">
        <f t="shared" si="65"/>
        <v>1</v>
      </c>
      <c r="H125" s="55">
        <f t="shared" si="65"/>
        <v>0.5</v>
      </c>
      <c r="I125" s="55">
        <f t="shared" si="65"/>
        <v>0.5</v>
      </c>
      <c r="J125" s="55">
        <f t="shared" si="65"/>
        <v>0.32258064516129031</v>
      </c>
      <c r="K125" s="92"/>
      <c r="L125" s="93"/>
      <c r="M125" s="92"/>
      <c r="N125" s="31">
        <f>M124</f>
        <v>293.8516141177335</v>
      </c>
      <c r="P125" s="2" t="s">
        <v>123</v>
      </c>
      <c r="Q125" s="2">
        <v>8</v>
      </c>
      <c r="R125" s="2">
        <v>32</v>
      </c>
      <c r="S125" s="2">
        <v>64</v>
      </c>
      <c r="T125" s="2">
        <v>16</v>
      </c>
      <c r="U125" s="2">
        <v>32</v>
      </c>
      <c r="V125" s="2">
        <v>32</v>
      </c>
      <c r="W125" s="2">
        <v>0</v>
      </c>
    </row>
    <row r="126" spans="1:23" x14ac:dyDescent="0.15">
      <c r="A126" s="91" t="s">
        <v>163</v>
      </c>
      <c r="B126" s="51"/>
      <c r="C126" s="51" t="s">
        <v>92</v>
      </c>
      <c r="D126" s="47">
        <v>2</v>
      </c>
      <c r="E126" s="47">
        <v>2</v>
      </c>
      <c r="F126" s="47">
        <v>1</v>
      </c>
      <c r="G126" s="47">
        <v>3</v>
      </c>
      <c r="H126" s="47">
        <v>1</v>
      </c>
      <c r="I126" s="47">
        <v>0</v>
      </c>
      <c r="J126" s="47">
        <f>SUM(D126:I126)</f>
        <v>9</v>
      </c>
      <c r="K126" s="49"/>
      <c r="L126" s="49"/>
      <c r="M126" s="49"/>
      <c r="P126" s="2" t="s">
        <v>124</v>
      </c>
      <c r="Q126" s="2">
        <v>8</v>
      </c>
      <c r="R126" s="2">
        <v>32</v>
      </c>
      <c r="S126" s="2">
        <v>64</v>
      </c>
      <c r="T126" s="2">
        <v>16</v>
      </c>
      <c r="U126" s="2">
        <v>32</v>
      </c>
      <c r="V126" s="2">
        <v>32</v>
      </c>
      <c r="W126" s="2">
        <v>0</v>
      </c>
    </row>
    <row r="127" spans="1:23" ht="15" customHeight="1" x14ac:dyDescent="0.15">
      <c r="A127" s="91"/>
      <c r="B127" s="90" t="s">
        <v>141</v>
      </c>
      <c r="C127" s="46" t="s">
        <v>93</v>
      </c>
      <c r="D127" s="47">
        <f>R149</f>
        <v>20</v>
      </c>
      <c r="E127" s="47">
        <f t="shared" ref="E127:I127" si="66">S149</f>
        <v>20</v>
      </c>
      <c r="F127" s="47">
        <f t="shared" si="66"/>
        <v>20</v>
      </c>
      <c r="G127" s="47">
        <f t="shared" si="66"/>
        <v>20</v>
      </c>
      <c r="H127" s="47">
        <f t="shared" si="66"/>
        <v>20</v>
      </c>
      <c r="I127" s="47">
        <f t="shared" si="66"/>
        <v>0</v>
      </c>
      <c r="J127" s="47">
        <f>SUM(D127:I127)</f>
        <v>100</v>
      </c>
      <c r="K127" s="92">
        <f>64*N$41</f>
        <v>29.767441860465116</v>
      </c>
      <c r="L127" s="93">
        <f>(D127*K$37+E127*L$37+F127*M$37+G127*N$37+H127*O$37+I127*P$37+Q149*Q$37)/1000000</f>
        <v>0.61573999999999995</v>
      </c>
      <c r="M127" s="92">
        <f>K127/L127</f>
        <v>48.344174262619156</v>
      </c>
      <c r="N127" s="80">
        <f>J128</f>
        <v>0.09</v>
      </c>
      <c r="P127" s="2">
        <v>0</v>
      </c>
      <c r="R127" s="2">
        <v>4</v>
      </c>
      <c r="S127" s="2">
        <v>4</v>
      </c>
      <c r="T127" s="2">
        <v>4</v>
      </c>
      <c r="U127" s="2">
        <v>4</v>
      </c>
      <c r="V127" s="2">
        <v>4</v>
      </c>
      <c r="W127" s="2">
        <v>0</v>
      </c>
    </row>
    <row r="128" spans="1:23" ht="15.75" customHeight="1" x14ac:dyDescent="0.15">
      <c r="A128" s="91"/>
      <c r="B128" s="91"/>
      <c r="C128" s="46" t="s">
        <v>85</v>
      </c>
      <c r="D128" s="48">
        <f>D126/D127</f>
        <v>0.1</v>
      </c>
      <c r="E128" s="48">
        <f>E126/E127</f>
        <v>0.1</v>
      </c>
      <c r="F128" s="48">
        <f>F126/F127</f>
        <v>0.05</v>
      </c>
      <c r="G128" s="48">
        <f>G126/G127</f>
        <v>0.15</v>
      </c>
      <c r="H128" s="48">
        <f>H126/H127</f>
        <v>0.05</v>
      </c>
      <c r="I128" s="48" t="s">
        <v>134</v>
      </c>
      <c r="J128" s="48">
        <f>J126/J127</f>
        <v>0.09</v>
      </c>
      <c r="K128" s="92"/>
      <c r="L128" s="93"/>
      <c r="M128" s="92"/>
      <c r="N128" s="31">
        <f>M127</f>
        <v>48.344174262619156</v>
      </c>
      <c r="O128" s="2" t="s">
        <v>24</v>
      </c>
      <c r="P128" s="82" t="s">
        <v>0</v>
      </c>
      <c r="Q128" s="2">
        <v>2</v>
      </c>
      <c r="R128" s="2">
        <v>8</v>
      </c>
      <c r="S128" s="2">
        <v>8</v>
      </c>
      <c r="T128" s="2">
        <v>8</v>
      </c>
      <c r="U128" s="2">
        <v>8</v>
      </c>
      <c r="V128" s="2">
        <v>8</v>
      </c>
      <c r="W128" s="2">
        <v>0</v>
      </c>
    </row>
    <row r="129" spans="1:23" x14ac:dyDescent="0.15">
      <c r="A129" s="91"/>
      <c r="B129" s="91" t="s">
        <v>78</v>
      </c>
      <c r="C129" s="46" t="s">
        <v>93</v>
      </c>
      <c r="D129" s="47">
        <f>R186</f>
        <v>20</v>
      </c>
      <c r="E129" s="47">
        <f t="shared" ref="E129:I129" si="67">S186</f>
        <v>20</v>
      </c>
      <c r="F129" s="47">
        <f t="shared" si="67"/>
        <v>20</v>
      </c>
      <c r="G129" s="47">
        <f t="shared" si="67"/>
        <v>40</v>
      </c>
      <c r="H129" s="47">
        <f t="shared" si="67"/>
        <v>20</v>
      </c>
      <c r="I129" s="47">
        <f t="shared" si="67"/>
        <v>20</v>
      </c>
      <c r="J129" s="47">
        <f>SUM(D129:I129)</f>
        <v>140</v>
      </c>
      <c r="K129" s="94">
        <f>64*N$43</f>
        <v>16.452442159383033</v>
      </c>
      <c r="L129" s="93">
        <f>(D129*K$37+E129*L$37+F129*M$37+G129*N$37+H129*O$37+I129*P$37+Q186*Q$37)/1000000</f>
        <v>0.79383999999999999</v>
      </c>
      <c r="M129" s="92">
        <f t="shared" ref="M129" si="68">K129/L129</f>
        <v>20.725136248341016</v>
      </c>
      <c r="N129" s="80">
        <f>J130</f>
        <v>6.4285714285714279E-2</v>
      </c>
      <c r="P129" s="82" t="s">
        <v>6</v>
      </c>
      <c r="Q129" s="2">
        <v>3</v>
      </c>
      <c r="R129" s="2">
        <v>12</v>
      </c>
      <c r="S129" s="2">
        <v>12</v>
      </c>
      <c r="T129" s="2">
        <v>12</v>
      </c>
      <c r="U129" s="2">
        <v>12</v>
      </c>
      <c r="V129" s="2">
        <v>12</v>
      </c>
      <c r="W129" s="2">
        <v>0</v>
      </c>
    </row>
    <row r="130" spans="1:23" x14ac:dyDescent="0.15">
      <c r="A130" s="91"/>
      <c r="B130" s="91"/>
      <c r="C130" s="46" t="s">
        <v>85</v>
      </c>
      <c r="D130" s="53">
        <f>D126/D129</f>
        <v>0.1</v>
      </c>
      <c r="E130" s="53">
        <f t="shared" ref="E130:J130" si="69">E126/E129</f>
        <v>0.1</v>
      </c>
      <c r="F130" s="53">
        <f t="shared" si="69"/>
        <v>0.05</v>
      </c>
      <c r="G130" s="53">
        <f t="shared" si="69"/>
        <v>7.4999999999999997E-2</v>
      </c>
      <c r="H130" s="53">
        <f t="shared" si="69"/>
        <v>0.05</v>
      </c>
      <c r="I130" s="53">
        <f t="shared" si="69"/>
        <v>0</v>
      </c>
      <c r="J130" s="53">
        <f t="shared" si="69"/>
        <v>6.4285714285714279E-2</v>
      </c>
      <c r="K130" s="95"/>
      <c r="L130" s="93"/>
      <c r="M130" s="92"/>
      <c r="N130" s="31">
        <f>M129</f>
        <v>20.725136248341016</v>
      </c>
      <c r="P130" s="82" t="s">
        <v>7</v>
      </c>
      <c r="Q130" s="2">
        <v>4</v>
      </c>
      <c r="R130" s="2">
        <v>16</v>
      </c>
      <c r="S130" s="2">
        <v>16</v>
      </c>
      <c r="T130" s="2">
        <v>16</v>
      </c>
      <c r="U130" s="2">
        <v>16</v>
      </c>
      <c r="V130" s="2">
        <v>16</v>
      </c>
      <c r="W130" s="2">
        <v>0</v>
      </c>
    </row>
    <row r="131" spans="1:23" x14ac:dyDescent="0.15">
      <c r="A131" s="91"/>
      <c r="B131" s="91" t="s">
        <v>80</v>
      </c>
      <c r="C131" s="46" t="s">
        <v>93</v>
      </c>
      <c r="D131" s="54">
        <f>R223</f>
        <v>24</v>
      </c>
      <c r="E131" s="54">
        <f t="shared" ref="E131:I131" si="70">S223</f>
        <v>36</v>
      </c>
      <c r="F131" s="54">
        <f t="shared" si="70"/>
        <v>12</v>
      </c>
      <c r="G131" s="54">
        <f t="shared" si="70"/>
        <v>36</v>
      </c>
      <c r="H131" s="54">
        <f t="shared" si="70"/>
        <v>6</v>
      </c>
      <c r="I131" s="54">
        <f t="shared" si="70"/>
        <v>12</v>
      </c>
      <c r="J131" s="54">
        <f>SUM(D131:I131)</f>
        <v>126</v>
      </c>
      <c r="K131" s="92">
        <f>64*N$45</f>
        <v>4.9689440993788816</v>
      </c>
      <c r="L131" s="93">
        <f>(D131*K$37+E131*L$37+F131*M$37+G131*N$37+H131*O$37+I131*P$37+Q223*Q$37)/1000000</f>
        <v>0.4683735</v>
      </c>
      <c r="M131" s="92">
        <f t="shared" ref="M131" si="71">K131/L131</f>
        <v>10.608935175407835</v>
      </c>
      <c r="N131" s="80">
        <f>J132</f>
        <v>7.1428571428571425E-2</v>
      </c>
      <c r="P131" s="82" t="s">
        <v>8</v>
      </c>
      <c r="Q131" s="2">
        <v>5</v>
      </c>
      <c r="R131" s="2">
        <v>20</v>
      </c>
      <c r="S131" s="2">
        <v>20</v>
      </c>
      <c r="T131" s="2">
        <v>20</v>
      </c>
      <c r="U131" s="2">
        <v>20</v>
      </c>
      <c r="V131" s="2">
        <v>20</v>
      </c>
      <c r="W131" s="2">
        <v>0</v>
      </c>
    </row>
    <row r="132" spans="1:23" x14ac:dyDescent="0.15">
      <c r="A132" s="91"/>
      <c r="B132" s="91"/>
      <c r="C132" s="46" t="s">
        <v>85</v>
      </c>
      <c r="D132" s="53">
        <f>D126/D131</f>
        <v>8.3333333333333329E-2</v>
      </c>
      <c r="E132" s="53">
        <f t="shared" ref="E132:J132" si="72">E126/E131</f>
        <v>5.5555555555555552E-2</v>
      </c>
      <c r="F132" s="53">
        <f t="shared" si="72"/>
        <v>8.3333333333333329E-2</v>
      </c>
      <c r="G132" s="53">
        <f t="shared" si="72"/>
        <v>8.3333333333333329E-2</v>
      </c>
      <c r="H132" s="53">
        <f t="shared" si="72"/>
        <v>0.16666666666666666</v>
      </c>
      <c r="I132" s="53">
        <f t="shared" si="72"/>
        <v>0</v>
      </c>
      <c r="J132" s="53">
        <f t="shared" si="72"/>
        <v>7.1428571428571425E-2</v>
      </c>
      <c r="K132" s="92"/>
      <c r="L132" s="93"/>
      <c r="M132" s="92"/>
      <c r="N132" s="31">
        <f>M131</f>
        <v>10.608935175407835</v>
      </c>
      <c r="P132" s="82" t="s">
        <v>9</v>
      </c>
      <c r="Q132" s="2">
        <v>4</v>
      </c>
      <c r="R132" s="2">
        <v>16</v>
      </c>
      <c r="S132" s="2">
        <v>16</v>
      </c>
      <c r="T132" s="2">
        <v>16</v>
      </c>
      <c r="U132" s="2">
        <v>16</v>
      </c>
      <c r="V132" s="2">
        <v>16</v>
      </c>
      <c r="W132" s="2">
        <v>0</v>
      </c>
    </row>
    <row r="133" spans="1:23" x14ac:dyDescent="0.15">
      <c r="A133" s="91"/>
      <c r="B133" s="91" t="s">
        <v>82</v>
      </c>
      <c r="C133" s="46" t="s">
        <v>93</v>
      </c>
      <c r="D133" s="47">
        <f>R112</f>
        <v>24</v>
      </c>
      <c r="E133" s="47">
        <f t="shared" ref="E133:I133" si="73">S112</f>
        <v>48</v>
      </c>
      <c r="F133" s="47">
        <f t="shared" si="73"/>
        <v>12</v>
      </c>
      <c r="G133" s="47">
        <f t="shared" si="73"/>
        <v>24</v>
      </c>
      <c r="H133" s="47">
        <f t="shared" si="73"/>
        <v>24</v>
      </c>
      <c r="I133" s="47">
        <f t="shared" si="73"/>
        <v>0</v>
      </c>
      <c r="J133" s="47">
        <f>SUM(D133:I133)</f>
        <v>132</v>
      </c>
      <c r="K133" s="92">
        <f>64*N$47</f>
        <v>32</v>
      </c>
      <c r="L133" s="93">
        <f>(D133*K$37+E133*L$37+F133*M$37+G133*N$37+H133*O$37+I133*P$37+Q112*Q$37)/1000000</f>
        <v>0.699156</v>
      </c>
      <c r="M133" s="92">
        <f t="shared" ref="M133" si="74">K133/L133</f>
        <v>45.769470618860453</v>
      </c>
      <c r="N133" s="80">
        <f>J134</f>
        <v>6.8181818181818177E-2</v>
      </c>
      <c r="P133" s="82" t="s">
        <v>97</v>
      </c>
      <c r="Q133" s="2">
        <v>5</v>
      </c>
      <c r="R133" s="2">
        <v>20</v>
      </c>
      <c r="S133" s="2">
        <v>20</v>
      </c>
      <c r="T133" s="2">
        <v>20</v>
      </c>
      <c r="U133" s="2">
        <v>20</v>
      </c>
      <c r="V133" s="2">
        <v>20</v>
      </c>
      <c r="W133" s="2">
        <v>0</v>
      </c>
    </row>
    <row r="134" spans="1:23" x14ac:dyDescent="0.15">
      <c r="A134" s="91"/>
      <c r="B134" s="91"/>
      <c r="C134" s="46" t="s">
        <v>85</v>
      </c>
      <c r="D134" s="48">
        <f>D126/D133</f>
        <v>8.3333333333333329E-2</v>
      </c>
      <c r="E134" s="48">
        <f t="shared" ref="E134:H134" si="75">E126/E133</f>
        <v>4.1666666666666664E-2</v>
      </c>
      <c r="F134" s="48">
        <f t="shared" si="75"/>
        <v>8.3333333333333329E-2</v>
      </c>
      <c r="G134" s="48">
        <f t="shared" si="75"/>
        <v>0.125</v>
      </c>
      <c r="H134" s="48">
        <f t="shared" si="75"/>
        <v>4.1666666666666664E-2</v>
      </c>
      <c r="I134" s="48" t="s">
        <v>134</v>
      </c>
      <c r="J134" s="48">
        <f t="shared" ref="J134" si="76">J126/J133</f>
        <v>6.8181818181818177E-2</v>
      </c>
      <c r="K134" s="92"/>
      <c r="L134" s="93"/>
      <c r="M134" s="92"/>
      <c r="N134" s="31">
        <f>M133</f>
        <v>45.769470618860453</v>
      </c>
      <c r="P134" s="82" t="s">
        <v>98</v>
      </c>
      <c r="Q134" s="2">
        <v>7</v>
      </c>
      <c r="R134" s="2">
        <v>28</v>
      </c>
      <c r="S134" s="2">
        <v>28</v>
      </c>
      <c r="T134" s="2">
        <v>28</v>
      </c>
      <c r="U134" s="2">
        <v>28</v>
      </c>
      <c r="V134" s="2">
        <v>28</v>
      </c>
      <c r="W134" s="2">
        <v>0</v>
      </c>
    </row>
    <row r="135" spans="1:23" x14ac:dyDescent="0.15">
      <c r="A135" s="91"/>
      <c r="B135" s="96" t="s">
        <v>84</v>
      </c>
      <c r="C135" s="46" t="s">
        <v>93</v>
      </c>
      <c r="D135" s="57">
        <f>R75</f>
        <v>14</v>
      </c>
      <c r="E135" s="57">
        <f t="shared" ref="E135:I135" si="77">S75</f>
        <v>14</v>
      </c>
      <c r="F135" s="57">
        <f t="shared" si="77"/>
        <v>6</v>
      </c>
      <c r="G135" s="57">
        <f t="shared" si="77"/>
        <v>12</v>
      </c>
      <c r="H135" s="57">
        <f t="shared" si="77"/>
        <v>8</v>
      </c>
      <c r="I135" s="57">
        <f t="shared" si="77"/>
        <v>8</v>
      </c>
      <c r="J135" s="57">
        <f>SUM(D135:I135)</f>
        <v>62</v>
      </c>
      <c r="K135" s="92">
        <f>64*N$49</f>
        <v>32</v>
      </c>
      <c r="L135" s="93">
        <f>(D135*K$37+E135*L$37+F135*M$37+G135*N$37+H135*O$37+I135*P$37+Q75*Q$37)/1000000</f>
        <v>0.43559399999999998</v>
      </c>
      <c r="M135" s="92">
        <f t="shared" ref="M135" si="78">K135/L135</f>
        <v>73.462903529433376</v>
      </c>
      <c r="N135" s="80">
        <f>J136</f>
        <v>0.14516129032258066</v>
      </c>
      <c r="P135" s="82" t="s">
        <v>10</v>
      </c>
      <c r="Q135" s="2">
        <v>3</v>
      </c>
      <c r="R135" s="2">
        <v>12</v>
      </c>
      <c r="S135" s="2">
        <v>12</v>
      </c>
      <c r="T135" s="2">
        <v>12</v>
      </c>
      <c r="U135" s="2">
        <v>12</v>
      </c>
      <c r="V135" s="2">
        <v>12</v>
      </c>
      <c r="W135" s="2">
        <v>0</v>
      </c>
    </row>
    <row r="136" spans="1:23" x14ac:dyDescent="0.15">
      <c r="A136" s="91"/>
      <c r="B136" s="91"/>
      <c r="C136" s="46" t="s">
        <v>85</v>
      </c>
      <c r="D136" s="55">
        <f>D126/D135</f>
        <v>0.14285714285714285</v>
      </c>
      <c r="E136" s="55">
        <f t="shared" ref="E136:J136" si="79">E126/E135</f>
        <v>0.14285714285714285</v>
      </c>
      <c r="F136" s="55">
        <f t="shared" si="79"/>
        <v>0.16666666666666666</v>
      </c>
      <c r="G136" s="55">
        <f t="shared" si="79"/>
        <v>0.25</v>
      </c>
      <c r="H136" s="55">
        <f t="shared" si="79"/>
        <v>0.125</v>
      </c>
      <c r="I136" s="55">
        <f t="shared" si="79"/>
        <v>0</v>
      </c>
      <c r="J136" s="55">
        <f t="shared" si="79"/>
        <v>0.14516129032258066</v>
      </c>
      <c r="K136" s="92"/>
      <c r="L136" s="93"/>
      <c r="M136" s="92"/>
      <c r="N136" s="31">
        <f>M135</f>
        <v>73.462903529433376</v>
      </c>
      <c r="P136" s="82" t="s">
        <v>99</v>
      </c>
      <c r="Q136" s="2">
        <v>10</v>
      </c>
      <c r="R136" s="2">
        <v>40</v>
      </c>
      <c r="S136" s="2">
        <v>40</v>
      </c>
      <c r="T136" s="2">
        <v>40</v>
      </c>
      <c r="U136" s="2">
        <v>40</v>
      </c>
      <c r="V136" s="2">
        <v>40</v>
      </c>
      <c r="W136" s="2">
        <v>0</v>
      </c>
    </row>
    <row r="137" spans="1:23" x14ac:dyDescent="0.15">
      <c r="A137" s="91" t="s">
        <v>164</v>
      </c>
      <c r="B137" s="51"/>
      <c r="C137" s="51" t="s">
        <v>92</v>
      </c>
      <c r="D137" s="47">
        <v>0</v>
      </c>
      <c r="E137" s="47">
        <v>0</v>
      </c>
      <c r="F137" s="47">
        <v>1</v>
      </c>
      <c r="G137" s="47">
        <v>2</v>
      </c>
      <c r="H137" s="47">
        <v>2</v>
      </c>
      <c r="I137" s="47">
        <v>0</v>
      </c>
      <c r="J137" s="47">
        <f>SUM(D137:I137)</f>
        <v>5</v>
      </c>
      <c r="K137" s="49"/>
      <c r="L137" s="49"/>
      <c r="M137" s="49"/>
      <c r="P137" s="82" t="s">
        <v>100</v>
      </c>
      <c r="Q137" s="2" t="s">
        <v>125</v>
      </c>
      <c r="R137" s="2" t="e">
        <v>#VALUE!</v>
      </c>
      <c r="S137" s="2" t="e">
        <v>#VALUE!</v>
      </c>
      <c r="T137" s="2" t="e">
        <v>#VALUE!</v>
      </c>
      <c r="U137" s="2" t="e">
        <v>#VALUE!</v>
      </c>
      <c r="V137" s="2" t="e">
        <v>#VALUE!</v>
      </c>
      <c r="W137" s="2" t="e">
        <v>#VALUE!</v>
      </c>
    </row>
    <row r="138" spans="1:23" x14ac:dyDescent="0.15">
      <c r="A138" s="91"/>
      <c r="B138" s="90" t="s">
        <v>141</v>
      </c>
      <c r="C138" s="46" t="s">
        <v>93</v>
      </c>
      <c r="D138" s="47">
        <f>R150</f>
        <v>8</v>
      </c>
      <c r="E138" s="47">
        <f t="shared" ref="E138:I138" si="80">S150</f>
        <v>8</v>
      </c>
      <c r="F138" s="47">
        <f t="shared" si="80"/>
        <v>8</v>
      </c>
      <c r="G138" s="47">
        <f t="shared" si="80"/>
        <v>8</v>
      </c>
      <c r="H138" s="47">
        <f t="shared" si="80"/>
        <v>8</v>
      </c>
      <c r="I138" s="47">
        <f t="shared" si="80"/>
        <v>0</v>
      </c>
      <c r="J138" s="47">
        <f>SUM(D138:I138)</f>
        <v>40</v>
      </c>
      <c r="K138" s="92">
        <f>64*N$41</f>
        <v>29.767441860465116</v>
      </c>
      <c r="L138" s="93">
        <f>(D138*K$37+E138*L$37+F138*M$37+G138*N$37+H138*O$37+I138*P$37+Q150*Q$37)/1000000</f>
        <v>0.24629599999999999</v>
      </c>
      <c r="M138" s="92">
        <f>K138/L138</f>
        <v>120.86043565654788</v>
      </c>
      <c r="N138" s="80">
        <f>J139</f>
        <v>0.125</v>
      </c>
      <c r="P138" s="82" t="s">
        <v>101</v>
      </c>
      <c r="Q138" s="2" t="s">
        <v>125</v>
      </c>
      <c r="R138" s="2" t="e">
        <v>#VALUE!</v>
      </c>
      <c r="S138" s="2" t="e">
        <v>#VALUE!</v>
      </c>
      <c r="T138" s="2" t="e">
        <v>#VALUE!</v>
      </c>
      <c r="U138" s="2" t="e">
        <v>#VALUE!</v>
      </c>
      <c r="V138" s="2" t="e">
        <v>#VALUE!</v>
      </c>
      <c r="W138" s="2" t="e">
        <v>#VALUE!</v>
      </c>
    </row>
    <row r="139" spans="1:23" x14ac:dyDescent="0.15">
      <c r="A139" s="91"/>
      <c r="B139" s="91"/>
      <c r="C139" s="46" t="s">
        <v>85</v>
      </c>
      <c r="D139" s="48">
        <f>D137/D138</f>
        <v>0</v>
      </c>
      <c r="E139" s="48">
        <f>E137/E138</f>
        <v>0</v>
      </c>
      <c r="F139" s="48">
        <f>F137/F138</f>
        <v>0.125</v>
      </c>
      <c r="G139" s="48">
        <f>G137/G138</f>
        <v>0.25</v>
      </c>
      <c r="H139" s="48">
        <f>H137/H138</f>
        <v>0.25</v>
      </c>
      <c r="I139" s="48" t="s">
        <v>134</v>
      </c>
      <c r="J139" s="48">
        <f>J137/J138</f>
        <v>0.125</v>
      </c>
      <c r="K139" s="92"/>
      <c r="L139" s="93"/>
      <c r="M139" s="92"/>
      <c r="N139" s="31">
        <f>M138</f>
        <v>120.86043565654788</v>
      </c>
      <c r="P139" s="82" t="s">
        <v>102</v>
      </c>
      <c r="Q139" s="2">
        <v>4</v>
      </c>
      <c r="R139" s="2">
        <v>16</v>
      </c>
      <c r="S139" s="2">
        <v>16</v>
      </c>
      <c r="T139" s="2">
        <v>16</v>
      </c>
      <c r="U139" s="2">
        <v>16</v>
      </c>
      <c r="V139" s="2">
        <v>16</v>
      </c>
      <c r="W139" s="2">
        <v>0</v>
      </c>
    </row>
    <row r="140" spans="1:23" x14ac:dyDescent="0.15">
      <c r="A140" s="91"/>
      <c r="B140" s="91" t="s">
        <v>78</v>
      </c>
      <c r="C140" s="46" t="s">
        <v>93</v>
      </c>
      <c r="D140" s="47">
        <f>R187</f>
        <v>8</v>
      </c>
      <c r="E140" s="47">
        <f t="shared" ref="E140:I140" si="81">S187</f>
        <v>8</v>
      </c>
      <c r="F140" s="47">
        <f t="shared" si="81"/>
        <v>8</v>
      </c>
      <c r="G140" s="47">
        <f t="shared" si="81"/>
        <v>16</v>
      </c>
      <c r="H140" s="47">
        <f t="shared" si="81"/>
        <v>8</v>
      </c>
      <c r="I140" s="47">
        <f t="shared" si="81"/>
        <v>8</v>
      </c>
      <c r="J140" s="47">
        <f>SUM(D140:I140)</f>
        <v>56</v>
      </c>
      <c r="K140" s="94">
        <f>64*N$43</f>
        <v>16.452442159383033</v>
      </c>
      <c r="L140" s="93">
        <f>(D140*K$37+E140*L$37+F140*M$37+G140*N$37+H140*O$37+I140*P$37+Q187*Q$37)/1000000</f>
        <v>0.31753599999999998</v>
      </c>
      <c r="M140" s="92">
        <f t="shared" ref="M140" si="82">K140/L140</f>
        <v>51.81284062085254</v>
      </c>
      <c r="N140" s="80">
        <f>J141</f>
        <v>8.9285714285714288E-2</v>
      </c>
      <c r="P140" s="82" t="s">
        <v>103</v>
      </c>
      <c r="Q140" s="2">
        <v>3</v>
      </c>
      <c r="R140" s="2">
        <v>12</v>
      </c>
      <c r="S140" s="2">
        <v>12</v>
      </c>
      <c r="T140" s="2">
        <v>12</v>
      </c>
      <c r="U140" s="2">
        <v>12</v>
      </c>
      <c r="V140" s="2">
        <v>12</v>
      </c>
      <c r="W140" s="2">
        <v>0</v>
      </c>
    </row>
    <row r="141" spans="1:23" x14ac:dyDescent="0.15">
      <c r="A141" s="91"/>
      <c r="B141" s="91"/>
      <c r="C141" s="46" t="s">
        <v>85</v>
      </c>
      <c r="D141" s="53">
        <f>D137/D140</f>
        <v>0</v>
      </c>
      <c r="E141" s="53">
        <f t="shared" ref="E141:J141" si="83">E137/E140</f>
        <v>0</v>
      </c>
      <c r="F141" s="53">
        <f t="shared" si="83"/>
        <v>0.125</v>
      </c>
      <c r="G141" s="53">
        <f t="shared" si="83"/>
        <v>0.125</v>
      </c>
      <c r="H141" s="53">
        <f t="shared" si="83"/>
        <v>0.25</v>
      </c>
      <c r="I141" s="53">
        <f t="shared" si="83"/>
        <v>0</v>
      </c>
      <c r="J141" s="53">
        <f t="shared" si="83"/>
        <v>8.9285714285714288E-2</v>
      </c>
      <c r="K141" s="95"/>
      <c r="L141" s="93"/>
      <c r="M141" s="92"/>
      <c r="N141" s="31">
        <f>M140</f>
        <v>51.81284062085254</v>
      </c>
      <c r="P141" s="82" t="s">
        <v>104</v>
      </c>
      <c r="Q141" s="2">
        <v>4</v>
      </c>
      <c r="R141" s="2">
        <v>16</v>
      </c>
      <c r="S141" s="2">
        <v>16</v>
      </c>
      <c r="T141" s="2">
        <v>16</v>
      </c>
      <c r="U141" s="2">
        <v>16</v>
      </c>
      <c r="V141" s="2">
        <v>16</v>
      </c>
      <c r="W141" s="2">
        <v>0</v>
      </c>
    </row>
    <row r="142" spans="1:23" x14ac:dyDescent="0.15">
      <c r="A142" s="91"/>
      <c r="B142" s="91" t="s">
        <v>80</v>
      </c>
      <c r="C142" s="46" t="s">
        <v>93</v>
      </c>
      <c r="D142" s="54" t="s">
        <v>165</v>
      </c>
      <c r="E142" s="54" t="s">
        <v>165</v>
      </c>
      <c r="F142" s="54" t="s">
        <v>165</v>
      </c>
      <c r="G142" s="54" t="s">
        <v>165</v>
      </c>
      <c r="H142" s="54" t="s">
        <v>165</v>
      </c>
      <c r="I142" s="54" t="s">
        <v>165</v>
      </c>
      <c r="J142" s="54" t="s">
        <v>165</v>
      </c>
      <c r="K142" s="92" t="s">
        <v>166</v>
      </c>
      <c r="L142" s="92" t="s">
        <v>166</v>
      </c>
      <c r="M142" s="92" t="s">
        <v>167</v>
      </c>
      <c r="N142" s="80" t="str">
        <f>J143</f>
        <v>/</v>
      </c>
      <c r="P142" s="82" t="s">
        <v>126</v>
      </c>
      <c r="Q142" s="2">
        <v>3</v>
      </c>
      <c r="R142" s="2">
        <v>12</v>
      </c>
      <c r="S142" s="2">
        <v>12</v>
      </c>
      <c r="T142" s="2">
        <v>12</v>
      </c>
      <c r="U142" s="2">
        <v>12</v>
      </c>
      <c r="V142" s="2">
        <v>12</v>
      </c>
      <c r="W142" s="2">
        <v>0</v>
      </c>
    </row>
    <row r="143" spans="1:23" x14ac:dyDescent="0.15">
      <c r="A143" s="91"/>
      <c r="B143" s="91"/>
      <c r="C143" s="46" t="s">
        <v>85</v>
      </c>
      <c r="D143" s="54" t="s">
        <v>165</v>
      </c>
      <c r="E143" s="54" t="s">
        <v>165</v>
      </c>
      <c r="F143" s="54" t="s">
        <v>165</v>
      </c>
      <c r="G143" s="54" t="s">
        <v>165</v>
      </c>
      <c r="H143" s="54" t="s">
        <v>165</v>
      </c>
      <c r="I143" s="54" t="s">
        <v>165</v>
      </c>
      <c r="J143" s="54" t="s">
        <v>165</v>
      </c>
      <c r="K143" s="92"/>
      <c r="L143" s="92"/>
      <c r="M143" s="92"/>
      <c r="N143" s="31" t="str">
        <f>M142</f>
        <v>/</v>
      </c>
      <c r="P143" s="82" t="s">
        <v>127</v>
      </c>
      <c r="Q143" s="2" t="s">
        <v>125</v>
      </c>
      <c r="R143" s="2" t="e">
        <v>#VALUE!</v>
      </c>
      <c r="S143" s="2" t="e">
        <v>#VALUE!</v>
      </c>
      <c r="T143" s="2" t="e">
        <v>#VALUE!</v>
      </c>
      <c r="U143" s="2" t="e">
        <v>#VALUE!</v>
      </c>
      <c r="V143" s="2" t="e">
        <v>#VALUE!</v>
      </c>
      <c r="W143" s="2" t="e">
        <v>#VALUE!</v>
      </c>
    </row>
    <row r="144" spans="1:23" x14ac:dyDescent="0.15">
      <c r="A144" s="91"/>
      <c r="B144" s="91" t="s">
        <v>82</v>
      </c>
      <c r="C144" s="46" t="s">
        <v>93</v>
      </c>
      <c r="D144" s="47">
        <f>R113</f>
        <v>8</v>
      </c>
      <c r="E144" s="47">
        <f t="shared" ref="E144:I144" si="84">S113</f>
        <v>16</v>
      </c>
      <c r="F144" s="47">
        <f t="shared" si="84"/>
        <v>4</v>
      </c>
      <c r="G144" s="47">
        <f t="shared" si="84"/>
        <v>8</v>
      </c>
      <c r="H144" s="47">
        <f t="shared" si="84"/>
        <v>8</v>
      </c>
      <c r="I144" s="47">
        <f t="shared" si="84"/>
        <v>0</v>
      </c>
      <c r="J144" s="47">
        <f>SUM(D144:I144)</f>
        <v>44</v>
      </c>
      <c r="K144" s="92">
        <f>64*N$47</f>
        <v>32</v>
      </c>
      <c r="L144" s="93">
        <f>(D144*K$37+E144*L$37+F144*M$37+G144*N$37+H144*O$37+I144*P$37+Q113*Q$37)/1000000</f>
        <v>0.23305200000000001</v>
      </c>
      <c r="M144" s="92">
        <f t="shared" ref="M144" si="85">K144/L144</f>
        <v>137.30841185658136</v>
      </c>
      <c r="N144" s="80">
        <f>J145</f>
        <v>0.11363636363636363</v>
      </c>
      <c r="P144" s="82" t="s">
        <v>105</v>
      </c>
      <c r="Q144" s="2">
        <v>3</v>
      </c>
      <c r="R144" s="2">
        <v>12</v>
      </c>
      <c r="S144" s="2">
        <v>12</v>
      </c>
      <c r="T144" s="2">
        <v>12</v>
      </c>
      <c r="U144" s="2">
        <v>12</v>
      </c>
      <c r="V144" s="2">
        <v>12</v>
      </c>
      <c r="W144" s="2">
        <v>0</v>
      </c>
    </row>
    <row r="145" spans="1:23" x14ac:dyDescent="0.15">
      <c r="A145" s="91"/>
      <c r="B145" s="91"/>
      <c r="C145" s="46" t="s">
        <v>85</v>
      </c>
      <c r="D145" s="48">
        <f>D137/D144</f>
        <v>0</v>
      </c>
      <c r="E145" s="48">
        <f t="shared" ref="E145:H145" si="86">E137/E144</f>
        <v>0</v>
      </c>
      <c r="F145" s="48">
        <f t="shared" si="86"/>
        <v>0.25</v>
      </c>
      <c r="G145" s="48">
        <f t="shared" si="86"/>
        <v>0.25</v>
      </c>
      <c r="H145" s="48">
        <f t="shared" si="86"/>
        <v>0.25</v>
      </c>
      <c r="I145" s="48" t="s">
        <v>134</v>
      </c>
      <c r="J145" s="48">
        <f t="shared" ref="J145" si="87">J137/J144</f>
        <v>0.11363636363636363</v>
      </c>
      <c r="K145" s="92"/>
      <c r="L145" s="93"/>
      <c r="M145" s="92"/>
      <c r="N145" s="31">
        <f>M144</f>
        <v>137.30841185658136</v>
      </c>
      <c r="P145" s="82" t="s">
        <v>106</v>
      </c>
      <c r="Q145" s="2">
        <v>3</v>
      </c>
      <c r="R145" s="2">
        <v>12</v>
      </c>
      <c r="S145" s="2">
        <v>12</v>
      </c>
      <c r="T145" s="2">
        <v>12</v>
      </c>
      <c r="U145" s="2">
        <v>12</v>
      </c>
      <c r="V145" s="2">
        <v>12</v>
      </c>
      <c r="W145" s="2">
        <v>0</v>
      </c>
    </row>
    <row r="146" spans="1:23" x14ac:dyDescent="0.15">
      <c r="A146" s="91"/>
      <c r="B146" s="96" t="s">
        <v>84</v>
      </c>
      <c r="C146" s="46" t="s">
        <v>93</v>
      </c>
      <c r="D146" s="57">
        <f>R76</f>
        <v>7</v>
      </c>
      <c r="E146" s="57">
        <f t="shared" ref="E146:I146" si="88">S76</f>
        <v>7</v>
      </c>
      <c r="F146" s="57">
        <f t="shared" si="88"/>
        <v>3</v>
      </c>
      <c r="G146" s="57">
        <f t="shared" si="88"/>
        <v>6</v>
      </c>
      <c r="H146" s="57">
        <f t="shared" si="88"/>
        <v>4</v>
      </c>
      <c r="I146" s="57">
        <f t="shared" si="88"/>
        <v>4</v>
      </c>
      <c r="J146" s="57">
        <f>SUM(D146:I146)</f>
        <v>31</v>
      </c>
      <c r="K146" s="92">
        <f>64*N$49</f>
        <v>32</v>
      </c>
      <c r="L146" s="93">
        <f>(D146*K$37+E146*L$37+F146*M$37+G146*N$37+H146*O$37+I146*P$37+Q76*Q$37)/1000000</f>
        <v>0.21779699999999999</v>
      </c>
      <c r="M146" s="92">
        <f t="shared" ref="M146" si="89">K146/L146</f>
        <v>146.92580705886675</v>
      </c>
      <c r="N146" s="80">
        <f>J147</f>
        <v>0.16129032258064516</v>
      </c>
      <c r="P146" s="82" t="s">
        <v>107</v>
      </c>
      <c r="Q146" s="2">
        <v>3</v>
      </c>
      <c r="R146" s="2">
        <v>12</v>
      </c>
      <c r="S146" s="2">
        <v>12</v>
      </c>
      <c r="T146" s="2">
        <v>12</v>
      </c>
      <c r="U146" s="2">
        <v>12</v>
      </c>
      <c r="V146" s="2">
        <v>12</v>
      </c>
      <c r="W146" s="2">
        <v>0</v>
      </c>
    </row>
    <row r="147" spans="1:23" x14ac:dyDescent="0.15">
      <c r="A147" s="91"/>
      <c r="B147" s="91"/>
      <c r="C147" s="46" t="s">
        <v>85</v>
      </c>
      <c r="D147" s="55">
        <f>D137/D146</f>
        <v>0</v>
      </c>
      <c r="E147" s="55">
        <f t="shared" ref="E147:J147" si="90">E137/E146</f>
        <v>0</v>
      </c>
      <c r="F147" s="55">
        <f t="shared" si="90"/>
        <v>0.33333333333333331</v>
      </c>
      <c r="G147" s="55">
        <f t="shared" si="90"/>
        <v>0.33333333333333331</v>
      </c>
      <c r="H147" s="55">
        <f t="shared" si="90"/>
        <v>0.5</v>
      </c>
      <c r="I147" s="55">
        <f t="shared" si="90"/>
        <v>0</v>
      </c>
      <c r="J147" s="55">
        <f t="shared" si="90"/>
        <v>0.16129032258064516</v>
      </c>
      <c r="K147" s="92"/>
      <c r="L147" s="93"/>
      <c r="M147" s="92"/>
      <c r="N147" s="31">
        <f>M146</f>
        <v>146.92580705886675</v>
      </c>
      <c r="P147" s="82" t="s">
        <v>108</v>
      </c>
      <c r="Q147" s="2">
        <v>3</v>
      </c>
      <c r="R147" s="2">
        <v>12</v>
      </c>
      <c r="S147" s="2">
        <v>12</v>
      </c>
      <c r="T147" s="2">
        <v>12</v>
      </c>
      <c r="U147" s="2">
        <v>12</v>
      </c>
      <c r="V147" s="2">
        <v>12</v>
      </c>
      <c r="W147" s="2">
        <v>0</v>
      </c>
    </row>
    <row r="148" spans="1:23" x14ac:dyDescent="0.15">
      <c r="A148" s="91" t="s">
        <v>168</v>
      </c>
      <c r="B148" s="51"/>
      <c r="C148" s="51" t="s">
        <v>92</v>
      </c>
      <c r="D148" s="47">
        <v>0</v>
      </c>
      <c r="E148" s="47">
        <v>0</v>
      </c>
      <c r="F148" s="47">
        <v>0</v>
      </c>
      <c r="G148" s="47">
        <v>3</v>
      </c>
      <c r="H148" s="47">
        <v>2</v>
      </c>
      <c r="I148" s="47">
        <v>0</v>
      </c>
      <c r="J148" s="47">
        <f>SUM(D148:I148)</f>
        <v>5</v>
      </c>
      <c r="K148" s="49"/>
      <c r="L148" s="49"/>
      <c r="M148" s="49"/>
      <c r="P148" s="82" t="s">
        <v>109</v>
      </c>
      <c r="Q148" s="2">
        <v>2</v>
      </c>
      <c r="R148" s="2">
        <v>8</v>
      </c>
      <c r="S148" s="2">
        <v>8</v>
      </c>
      <c r="T148" s="2">
        <v>8</v>
      </c>
      <c r="U148" s="2">
        <v>8</v>
      </c>
      <c r="V148" s="2">
        <v>8</v>
      </c>
      <c r="W148" s="2">
        <v>0</v>
      </c>
    </row>
    <row r="149" spans="1:23" ht="15" customHeight="1" x14ac:dyDescent="0.15">
      <c r="A149" s="91"/>
      <c r="B149" s="90" t="s">
        <v>141</v>
      </c>
      <c r="C149" s="46" t="s">
        <v>93</v>
      </c>
      <c r="D149" s="47">
        <f>R151</f>
        <v>8</v>
      </c>
      <c r="E149" s="47">
        <f t="shared" ref="E149:I149" si="91">S151</f>
        <v>8</v>
      </c>
      <c r="F149" s="47">
        <f t="shared" si="91"/>
        <v>8</v>
      </c>
      <c r="G149" s="47">
        <f t="shared" si="91"/>
        <v>8</v>
      </c>
      <c r="H149" s="47">
        <f t="shared" si="91"/>
        <v>8</v>
      </c>
      <c r="I149" s="47">
        <f t="shared" si="91"/>
        <v>0</v>
      </c>
      <c r="J149" s="47">
        <f>SUM(D149:I149)</f>
        <v>40</v>
      </c>
      <c r="K149" s="92">
        <f>64*N$41</f>
        <v>29.767441860465116</v>
      </c>
      <c r="L149" s="93">
        <f>(D149*K$37+E149*L$37+F149*M$37+G149*N$37+H149*O$37+I149*P$37+Q151*Q$37)/1000000</f>
        <v>0.24629599999999999</v>
      </c>
      <c r="M149" s="92">
        <f>K149/L149</f>
        <v>120.86043565654788</v>
      </c>
      <c r="N149" s="80">
        <f>J150</f>
        <v>0.125</v>
      </c>
      <c r="P149" s="82" t="s">
        <v>110</v>
      </c>
      <c r="Q149" s="2">
        <v>5</v>
      </c>
      <c r="R149" s="2">
        <v>20</v>
      </c>
      <c r="S149" s="2">
        <v>20</v>
      </c>
      <c r="T149" s="2">
        <v>20</v>
      </c>
      <c r="U149" s="2">
        <v>20</v>
      </c>
      <c r="V149" s="2">
        <v>20</v>
      </c>
      <c r="W149" s="2">
        <v>0</v>
      </c>
    </row>
    <row r="150" spans="1:23" x14ac:dyDescent="0.15">
      <c r="A150" s="91"/>
      <c r="B150" s="91"/>
      <c r="C150" s="46" t="s">
        <v>85</v>
      </c>
      <c r="D150" s="48">
        <f>D148/D149</f>
        <v>0</v>
      </c>
      <c r="E150" s="48">
        <f>E148/E149</f>
        <v>0</v>
      </c>
      <c r="F150" s="48">
        <f>F148/F149</f>
        <v>0</v>
      </c>
      <c r="G150" s="48">
        <f>G148/G149</f>
        <v>0.375</v>
      </c>
      <c r="H150" s="48">
        <f>H148/H149</f>
        <v>0.25</v>
      </c>
      <c r="I150" s="48" t="s">
        <v>134</v>
      </c>
      <c r="J150" s="48">
        <f>J148/J149</f>
        <v>0.125</v>
      </c>
      <c r="K150" s="92"/>
      <c r="L150" s="93"/>
      <c r="M150" s="92"/>
      <c r="N150" s="31">
        <f>M149</f>
        <v>120.86043565654788</v>
      </c>
      <c r="P150" s="82" t="s">
        <v>111</v>
      </c>
      <c r="Q150" s="2">
        <v>2</v>
      </c>
      <c r="R150" s="2">
        <v>8</v>
      </c>
      <c r="S150" s="2">
        <v>8</v>
      </c>
      <c r="T150" s="2">
        <v>8</v>
      </c>
      <c r="U150" s="2">
        <v>8</v>
      </c>
      <c r="V150" s="2">
        <v>8</v>
      </c>
      <c r="W150" s="2">
        <v>0</v>
      </c>
    </row>
    <row r="151" spans="1:23" ht="15" customHeight="1" x14ac:dyDescent="0.15">
      <c r="A151" s="91"/>
      <c r="B151" s="91" t="s">
        <v>78</v>
      </c>
      <c r="C151" s="46" t="s">
        <v>93</v>
      </c>
      <c r="D151" s="47">
        <f>R188</f>
        <v>8</v>
      </c>
      <c r="E151" s="47">
        <f t="shared" ref="E151:I151" si="92">S188</f>
        <v>8</v>
      </c>
      <c r="F151" s="47">
        <f t="shared" si="92"/>
        <v>8</v>
      </c>
      <c r="G151" s="47">
        <f t="shared" si="92"/>
        <v>16</v>
      </c>
      <c r="H151" s="47">
        <f t="shared" si="92"/>
        <v>8</v>
      </c>
      <c r="I151" s="47">
        <f t="shared" si="92"/>
        <v>8</v>
      </c>
      <c r="J151" s="47">
        <f>SUM(D151:I151)</f>
        <v>56</v>
      </c>
      <c r="K151" s="94">
        <f>64*N$43</f>
        <v>16.452442159383033</v>
      </c>
      <c r="L151" s="93">
        <f>(D151*K$37+E151*L$37+F151*M$37+G151*N$37+H151*O$37+I151*P$37+Q188*Q$37)/1000000</f>
        <v>0.31753599999999998</v>
      </c>
      <c r="M151" s="92">
        <f t="shared" ref="M151" si="93">K151/L151</f>
        <v>51.81284062085254</v>
      </c>
      <c r="N151" s="80">
        <f>J152</f>
        <v>8.9285714285714288E-2</v>
      </c>
      <c r="P151" s="82" t="s">
        <v>112</v>
      </c>
      <c r="Q151" s="2">
        <v>2</v>
      </c>
      <c r="R151" s="2">
        <v>8</v>
      </c>
      <c r="S151" s="2">
        <v>8</v>
      </c>
      <c r="T151" s="2">
        <v>8</v>
      </c>
      <c r="U151" s="2">
        <v>8</v>
      </c>
      <c r="V151" s="2">
        <v>8</v>
      </c>
      <c r="W151" s="2">
        <v>0</v>
      </c>
    </row>
    <row r="152" spans="1:23" x14ac:dyDescent="0.15">
      <c r="A152" s="91"/>
      <c r="B152" s="91"/>
      <c r="C152" s="46" t="s">
        <v>85</v>
      </c>
      <c r="D152" s="53">
        <f>D148/D151</f>
        <v>0</v>
      </c>
      <c r="E152" s="53">
        <f t="shared" ref="E152:J152" si="94">E148/E151</f>
        <v>0</v>
      </c>
      <c r="F152" s="53">
        <f t="shared" si="94"/>
        <v>0</v>
      </c>
      <c r="G152" s="53">
        <f t="shared" si="94"/>
        <v>0.1875</v>
      </c>
      <c r="H152" s="53">
        <f t="shared" si="94"/>
        <v>0.25</v>
      </c>
      <c r="I152" s="53">
        <f t="shared" si="94"/>
        <v>0</v>
      </c>
      <c r="J152" s="53">
        <f t="shared" si="94"/>
        <v>8.9285714285714288E-2</v>
      </c>
      <c r="K152" s="95"/>
      <c r="L152" s="93"/>
      <c r="M152" s="92"/>
      <c r="N152" s="31">
        <f>M151</f>
        <v>51.81284062085254</v>
      </c>
      <c r="P152" s="82" t="s">
        <v>113</v>
      </c>
      <c r="Q152" s="2">
        <v>3</v>
      </c>
      <c r="R152" s="2">
        <v>12</v>
      </c>
      <c r="S152" s="2">
        <v>12</v>
      </c>
      <c r="T152" s="2">
        <v>12</v>
      </c>
      <c r="U152" s="2">
        <v>12</v>
      </c>
      <c r="V152" s="2">
        <v>12</v>
      </c>
      <c r="W152" s="2">
        <v>0</v>
      </c>
    </row>
    <row r="153" spans="1:23" x14ac:dyDescent="0.15">
      <c r="A153" s="91"/>
      <c r="B153" s="91" t="s">
        <v>80</v>
      </c>
      <c r="C153" s="46" t="s">
        <v>93</v>
      </c>
      <c r="D153" s="54">
        <f>R225</f>
        <v>16</v>
      </c>
      <c r="E153" s="54">
        <f t="shared" ref="E153:I153" si="95">S225</f>
        <v>24</v>
      </c>
      <c r="F153" s="54">
        <f t="shared" si="95"/>
        <v>8</v>
      </c>
      <c r="G153" s="54">
        <f t="shared" si="95"/>
        <v>24</v>
      </c>
      <c r="H153" s="54">
        <f t="shared" si="95"/>
        <v>4</v>
      </c>
      <c r="I153" s="54">
        <f t="shared" si="95"/>
        <v>8</v>
      </c>
      <c r="J153" s="54">
        <f>SUM(D153:I153)</f>
        <v>84</v>
      </c>
      <c r="K153" s="92">
        <f>64*N$45</f>
        <v>4.9689440993788816</v>
      </c>
      <c r="L153" s="93">
        <f>(D153*K$37+E153*L$37+F153*M$37+G153*N$37+H153*O$37+I153*P$37+Q225*Q$37)/1000000</f>
        <v>0.312249</v>
      </c>
      <c r="M153" s="92">
        <f t="shared" ref="M153" si="96">K153/L153</f>
        <v>15.913402763111753</v>
      </c>
      <c r="N153" s="80">
        <f>J154</f>
        <v>5.9523809523809521E-2</v>
      </c>
      <c r="P153" s="82" t="s">
        <v>114</v>
      </c>
      <c r="Q153" s="2">
        <v>9</v>
      </c>
      <c r="R153" s="2">
        <v>36</v>
      </c>
      <c r="S153" s="2">
        <v>36</v>
      </c>
      <c r="T153" s="2">
        <v>36</v>
      </c>
      <c r="U153" s="2">
        <v>36</v>
      </c>
      <c r="V153" s="2">
        <v>36</v>
      </c>
      <c r="W153" s="2">
        <v>0</v>
      </c>
    </row>
    <row r="154" spans="1:23" x14ac:dyDescent="0.15">
      <c r="A154" s="91"/>
      <c r="B154" s="91"/>
      <c r="C154" s="46" t="s">
        <v>85</v>
      </c>
      <c r="D154" s="53">
        <f>D148/D153</f>
        <v>0</v>
      </c>
      <c r="E154" s="53">
        <f t="shared" ref="E154:J154" si="97">E148/E153</f>
        <v>0</v>
      </c>
      <c r="F154" s="53">
        <f t="shared" si="97"/>
        <v>0</v>
      </c>
      <c r="G154" s="53">
        <f t="shared" si="97"/>
        <v>0.125</v>
      </c>
      <c r="H154" s="53">
        <f t="shared" si="97"/>
        <v>0.5</v>
      </c>
      <c r="I154" s="53">
        <f t="shared" si="97"/>
        <v>0</v>
      </c>
      <c r="J154" s="53">
        <f t="shared" si="97"/>
        <v>5.9523809523809521E-2</v>
      </c>
      <c r="K154" s="92"/>
      <c r="L154" s="93"/>
      <c r="M154" s="92"/>
      <c r="N154" s="31">
        <f>M153</f>
        <v>15.913402763111753</v>
      </c>
      <c r="P154" s="82" t="s">
        <v>115</v>
      </c>
      <c r="Q154" s="2" t="s">
        <v>128</v>
      </c>
      <c r="R154" s="2" t="e">
        <v>#VALUE!</v>
      </c>
      <c r="S154" s="2" t="e">
        <v>#VALUE!</v>
      </c>
      <c r="T154" s="2" t="e">
        <v>#VALUE!</v>
      </c>
      <c r="U154" s="2" t="e">
        <v>#VALUE!</v>
      </c>
      <c r="V154" s="2" t="e">
        <v>#VALUE!</v>
      </c>
      <c r="W154" s="2" t="e">
        <v>#VALUE!</v>
      </c>
    </row>
    <row r="155" spans="1:23" x14ac:dyDescent="0.15">
      <c r="A155" s="91"/>
      <c r="B155" s="91" t="s">
        <v>82</v>
      </c>
      <c r="C155" s="46" t="s">
        <v>93</v>
      </c>
      <c r="D155" s="47">
        <f>R114</f>
        <v>8</v>
      </c>
      <c r="E155" s="47">
        <f t="shared" ref="E155:I155" si="98">S114</f>
        <v>16</v>
      </c>
      <c r="F155" s="47">
        <f t="shared" si="98"/>
        <v>4</v>
      </c>
      <c r="G155" s="47">
        <f t="shared" si="98"/>
        <v>8</v>
      </c>
      <c r="H155" s="47">
        <f t="shared" si="98"/>
        <v>8</v>
      </c>
      <c r="I155" s="47">
        <f t="shared" si="98"/>
        <v>0</v>
      </c>
      <c r="J155" s="47">
        <f>SUM(D155:I155)</f>
        <v>44</v>
      </c>
      <c r="K155" s="92">
        <f>64*N$47</f>
        <v>32</v>
      </c>
      <c r="L155" s="93">
        <f>(D155*K$37+E155*L$37+F155*M$37+G155*N$37+H155*O$37+I155*P$37+Q114*Q$37)/1000000</f>
        <v>0.23305200000000001</v>
      </c>
      <c r="M155" s="92">
        <f t="shared" ref="M155" si="99">K155/L155</f>
        <v>137.30841185658136</v>
      </c>
      <c r="N155" s="80">
        <f>J156</f>
        <v>0.11363636363636363</v>
      </c>
      <c r="P155" s="82" t="s">
        <v>116</v>
      </c>
      <c r="Q155" s="2">
        <v>2</v>
      </c>
      <c r="R155" s="2">
        <v>8</v>
      </c>
      <c r="S155" s="2">
        <v>8</v>
      </c>
      <c r="T155" s="2">
        <v>8</v>
      </c>
      <c r="U155" s="2">
        <v>8</v>
      </c>
      <c r="V155" s="2">
        <v>8</v>
      </c>
      <c r="W155" s="2">
        <v>0</v>
      </c>
    </row>
    <row r="156" spans="1:23" x14ac:dyDescent="0.15">
      <c r="A156" s="91"/>
      <c r="B156" s="91"/>
      <c r="C156" s="46" t="s">
        <v>85</v>
      </c>
      <c r="D156" s="48">
        <f>D148/D155</f>
        <v>0</v>
      </c>
      <c r="E156" s="48">
        <f t="shared" ref="E156:H156" si="100">E148/E155</f>
        <v>0</v>
      </c>
      <c r="F156" s="48">
        <f t="shared" si="100"/>
        <v>0</v>
      </c>
      <c r="G156" s="48">
        <f t="shared" si="100"/>
        <v>0.375</v>
      </c>
      <c r="H156" s="48">
        <f t="shared" si="100"/>
        <v>0.25</v>
      </c>
      <c r="I156" s="48" t="s">
        <v>134</v>
      </c>
      <c r="J156" s="48">
        <f t="shared" ref="J156" si="101">J148/J155</f>
        <v>0.11363636363636363</v>
      </c>
      <c r="K156" s="92"/>
      <c r="L156" s="93"/>
      <c r="M156" s="92"/>
      <c r="N156" s="31">
        <f>M155</f>
        <v>137.30841185658136</v>
      </c>
      <c r="P156" s="2" t="s">
        <v>117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</row>
    <row r="157" spans="1:23" x14ac:dyDescent="0.15">
      <c r="A157" s="91"/>
      <c r="B157" s="96" t="s">
        <v>84</v>
      </c>
      <c r="C157" s="46" t="s">
        <v>93</v>
      </c>
      <c r="D157" s="57">
        <f>R77</f>
        <v>7</v>
      </c>
      <c r="E157" s="57">
        <f t="shared" ref="E157:I157" si="102">S77</f>
        <v>7</v>
      </c>
      <c r="F157" s="57">
        <f t="shared" si="102"/>
        <v>3</v>
      </c>
      <c r="G157" s="57">
        <f t="shared" si="102"/>
        <v>6</v>
      </c>
      <c r="H157" s="57">
        <f t="shared" si="102"/>
        <v>4</v>
      </c>
      <c r="I157" s="57">
        <f t="shared" si="102"/>
        <v>4</v>
      </c>
      <c r="J157" s="57">
        <f>SUM(D157:I157)</f>
        <v>31</v>
      </c>
      <c r="K157" s="92">
        <f>64*N$49</f>
        <v>32</v>
      </c>
      <c r="L157" s="93">
        <f>(D157*K$37+E157*L$37+F157*M$37+G157*N$37+H157*O$37+I157*P$37+Q77*Q$37)/1000000</f>
        <v>0.21779699999999999</v>
      </c>
      <c r="M157" s="92">
        <f t="shared" ref="M157" si="103">K157/L157</f>
        <v>146.92580705886675</v>
      </c>
      <c r="N157" s="80">
        <f>J158</f>
        <v>0.16129032258064516</v>
      </c>
      <c r="P157" s="2" t="s">
        <v>118</v>
      </c>
      <c r="Q157" s="2">
        <v>3</v>
      </c>
      <c r="R157" s="2">
        <v>12</v>
      </c>
      <c r="S157" s="2">
        <v>12</v>
      </c>
      <c r="T157" s="2">
        <v>12</v>
      </c>
      <c r="U157" s="2">
        <v>12</v>
      </c>
      <c r="V157" s="2">
        <v>12</v>
      </c>
      <c r="W157" s="2">
        <v>0</v>
      </c>
    </row>
    <row r="158" spans="1:23" x14ac:dyDescent="0.15">
      <c r="A158" s="91"/>
      <c r="B158" s="91"/>
      <c r="C158" s="46" t="s">
        <v>85</v>
      </c>
      <c r="D158" s="55">
        <f>D148/D157</f>
        <v>0</v>
      </c>
      <c r="E158" s="55">
        <f t="shared" ref="E158:J158" si="104">E148/E157</f>
        <v>0</v>
      </c>
      <c r="F158" s="55">
        <f t="shared" si="104"/>
        <v>0</v>
      </c>
      <c r="G158" s="55">
        <f t="shared" si="104"/>
        <v>0.5</v>
      </c>
      <c r="H158" s="55">
        <f t="shared" si="104"/>
        <v>0.5</v>
      </c>
      <c r="I158" s="55">
        <f t="shared" si="104"/>
        <v>0</v>
      </c>
      <c r="J158" s="55">
        <f t="shared" si="104"/>
        <v>0.16129032258064516</v>
      </c>
      <c r="K158" s="92"/>
      <c r="L158" s="93"/>
      <c r="M158" s="92"/>
      <c r="N158" s="31">
        <f>M157</f>
        <v>146.92580705886675</v>
      </c>
      <c r="P158" s="2" t="s">
        <v>119</v>
      </c>
      <c r="Q158" s="2">
        <v>3</v>
      </c>
      <c r="R158" s="2">
        <v>12</v>
      </c>
      <c r="S158" s="2">
        <v>12</v>
      </c>
      <c r="T158" s="2">
        <v>12</v>
      </c>
      <c r="U158" s="2">
        <v>12</v>
      </c>
      <c r="V158" s="2">
        <v>12</v>
      </c>
      <c r="W158" s="2">
        <v>0</v>
      </c>
    </row>
    <row r="159" spans="1:23" x14ac:dyDescent="0.15">
      <c r="A159" s="91" t="s">
        <v>169</v>
      </c>
      <c r="B159" s="51"/>
      <c r="C159" s="51" t="s">
        <v>92</v>
      </c>
      <c r="D159" s="47">
        <v>0</v>
      </c>
      <c r="E159" s="47">
        <v>0</v>
      </c>
      <c r="F159" s="47">
        <v>0</v>
      </c>
      <c r="G159" s="47">
        <v>4</v>
      </c>
      <c r="H159" s="47">
        <v>4</v>
      </c>
      <c r="I159" s="47">
        <v>4</v>
      </c>
      <c r="J159" s="47">
        <f>SUM(D159:I159)</f>
        <v>12</v>
      </c>
      <c r="K159" s="49"/>
      <c r="L159" s="49"/>
      <c r="M159" s="49"/>
      <c r="P159" s="2" t="s">
        <v>120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</row>
    <row r="160" spans="1:23" x14ac:dyDescent="0.15">
      <c r="A160" s="91"/>
      <c r="B160" s="90" t="s">
        <v>141</v>
      </c>
      <c r="C160" s="46" t="s">
        <v>93</v>
      </c>
      <c r="D160" s="47">
        <f>R152</f>
        <v>12</v>
      </c>
      <c r="E160" s="47">
        <f t="shared" ref="E160:I160" si="105">S152</f>
        <v>12</v>
      </c>
      <c r="F160" s="47">
        <f t="shared" si="105"/>
        <v>12</v>
      </c>
      <c r="G160" s="47">
        <f t="shared" si="105"/>
        <v>12</v>
      </c>
      <c r="H160" s="47">
        <f t="shared" si="105"/>
        <v>12</v>
      </c>
      <c r="I160" s="47">
        <f t="shared" si="105"/>
        <v>0</v>
      </c>
      <c r="J160" s="47">
        <f>SUM(D160:I160)</f>
        <v>60</v>
      </c>
      <c r="K160" s="92">
        <f>128*N$41</f>
        <v>59.534883720930232</v>
      </c>
      <c r="L160" s="93">
        <f>(D160*K$37+E160*L$37+F160*M$37+G160*N$37+H160*O$37+I160*P$37+Q152*Q$37)/1000000</f>
        <v>0.36944399999999999</v>
      </c>
      <c r="M160" s="92">
        <f>K160/L160</f>
        <v>161.14724754206384</v>
      </c>
      <c r="N160" s="80">
        <f>J161</f>
        <v>0.2</v>
      </c>
      <c r="P160" s="2" t="s">
        <v>121</v>
      </c>
      <c r="Q160" s="2">
        <v>6</v>
      </c>
      <c r="R160" s="2">
        <v>24</v>
      </c>
      <c r="S160" s="2">
        <v>24</v>
      </c>
      <c r="T160" s="2">
        <v>24</v>
      </c>
      <c r="U160" s="2">
        <v>24</v>
      </c>
      <c r="V160" s="2">
        <v>24</v>
      </c>
      <c r="W160" s="2">
        <v>0</v>
      </c>
    </row>
    <row r="161" spans="1:23" x14ac:dyDescent="0.15">
      <c r="A161" s="91"/>
      <c r="B161" s="91"/>
      <c r="C161" s="46" t="s">
        <v>85</v>
      </c>
      <c r="D161" s="48">
        <f>D159/D160</f>
        <v>0</v>
      </c>
      <c r="E161" s="48">
        <f>E159/E160</f>
        <v>0</v>
      </c>
      <c r="F161" s="48">
        <f>F159/F160</f>
        <v>0</v>
      </c>
      <c r="G161" s="48">
        <f>G159/G160</f>
        <v>0.33333333333333331</v>
      </c>
      <c r="H161" s="48">
        <f>H159/H160</f>
        <v>0.33333333333333331</v>
      </c>
      <c r="I161" s="48" t="s">
        <v>134</v>
      </c>
      <c r="J161" s="48">
        <f>J159/J160</f>
        <v>0.2</v>
      </c>
      <c r="K161" s="92"/>
      <c r="L161" s="93"/>
      <c r="M161" s="92"/>
      <c r="N161" s="31">
        <f>M160</f>
        <v>161.14724754206384</v>
      </c>
      <c r="P161" s="2" t="s">
        <v>122</v>
      </c>
      <c r="Q161" s="2">
        <v>2</v>
      </c>
      <c r="R161" s="2">
        <v>8</v>
      </c>
      <c r="S161" s="2">
        <v>8</v>
      </c>
      <c r="T161" s="2">
        <v>8</v>
      </c>
      <c r="U161" s="2">
        <v>8</v>
      </c>
      <c r="V161" s="2">
        <v>8</v>
      </c>
      <c r="W161" s="2">
        <v>0</v>
      </c>
    </row>
    <row r="162" spans="1:23" x14ac:dyDescent="0.15">
      <c r="A162" s="91"/>
      <c r="B162" s="91" t="s">
        <v>78</v>
      </c>
      <c r="C162" s="46" t="s">
        <v>93</v>
      </c>
      <c r="D162" s="47">
        <f>R189</f>
        <v>12</v>
      </c>
      <c r="E162" s="47">
        <f t="shared" ref="E162:I162" si="106">S189</f>
        <v>12</v>
      </c>
      <c r="F162" s="47">
        <f t="shared" si="106"/>
        <v>12</v>
      </c>
      <c r="G162" s="47">
        <f t="shared" si="106"/>
        <v>24</v>
      </c>
      <c r="H162" s="47">
        <f t="shared" si="106"/>
        <v>12</v>
      </c>
      <c r="I162" s="47">
        <f t="shared" si="106"/>
        <v>12</v>
      </c>
      <c r="J162" s="47">
        <f>SUM(D162:I162)</f>
        <v>84</v>
      </c>
      <c r="K162" s="94">
        <f>128*N$43</f>
        <v>32.904884318766065</v>
      </c>
      <c r="L162" s="93">
        <f>(D162*K$37+E162*L$37+F162*M$37+G162*N$37+H162*O$37+I162*P$37+Q189*Q$37)/1000000</f>
        <v>0.47630400000000001</v>
      </c>
      <c r="M162" s="92">
        <f t="shared" ref="M162" si="107">K162/L162</f>
        <v>69.083787494470059</v>
      </c>
      <c r="N162" s="80">
        <f>J163</f>
        <v>0.14285714285714285</v>
      </c>
      <c r="P162" s="2" t="s">
        <v>123</v>
      </c>
      <c r="Q162" s="2">
        <v>4</v>
      </c>
      <c r="R162" s="2">
        <v>16</v>
      </c>
      <c r="S162" s="2">
        <v>16</v>
      </c>
      <c r="T162" s="2">
        <v>16</v>
      </c>
      <c r="U162" s="2">
        <v>16</v>
      </c>
      <c r="V162" s="2">
        <v>16</v>
      </c>
      <c r="W162" s="2">
        <v>0</v>
      </c>
    </row>
    <row r="163" spans="1:23" x14ac:dyDescent="0.15">
      <c r="A163" s="91"/>
      <c r="B163" s="91"/>
      <c r="C163" s="46" t="s">
        <v>85</v>
      </c>
      <c r="D163" s="53">
        <f>D159/D162</f>
        <v>0</v>
      </c>
      <c r="E163" s="53">
        <f t="shared" ref="E163:J163" si="108">E159/E162</f>
        <v>0</v>
      </c>
      <c r="F163" s="53">
        <f t="shared" si="108"/>
        <v>0</v>
      </c>
      <c r="G163" s="53">
        <f t="shared" si="108"/>
        <v>0.16666666666666666</v>
      </c>
      <c r="H163" s="53">
        <f t="shared" si="108"/>
        <v>0.33333333333333331</v>
      </c>
      <c r="I163" s="53">
        <f t="shared" si="108"/>
        <v>0.33333333333333331</v>
      </c>
      <c r="J163" s="53">
        <f t="shared" si="108"/>
        <v>0.14285714285714285</v>
      </c>
      <c r="K163" s="95"/>
      <c r="L163" s="93"/>
      <c r="M163" s="92"/>
      <c r="N163" s="31">
        <f>M162</f>
        <v>69.083787494470059</v>
      </c>
      <c r="P163" s="2" t="s">
        <v>124</v>
      </c>
      <c r="Q163" s="2">
        <v>4</v>
      </c>
      <c r="R163" s="2">
        <v>16</v>
      </c>
      <c r="S163" s="2">
        <v>16</v>
      </c>
      <c r="T163" s="2">
        <v>16</v>
      </c>
      <c r="U163" s="2">
        <v>16</v>
      </c>
      <c r="V163" s="2">
        <v>16</v>
      </c>
      <c r="W163" s="2">
        <v>0</v>
      </c>
    </row>
    <row r="164" spans="1:23" x14ac:dyDescent="0.15">
      <c r="A164" s="91"/>
      <c r="B164" s="91" t="s">
        <v>80</v>
      </c>
      <c r="C164" s="46" t="s">
        <v>93</v>
      </c>
      <c r="D164" s="54" t="s">
        <v>165</v>
      </c>
      <c r="E164" s="54" t="s">
        <v>165</v>
      </c>
      <c r="F164" s="54" t="s">
        <v>165</v>
      </c>
      <c r="G164" s="54" t="s">
        <v>165</v>
      </c>
      <c r="H164" s="54" t="s">
        <v>165</v>
      </c>
      <c r="I164" s="54" t="s">
        <v>165</v>
      </c>
      <c r="J164" s="54" t="s">
        <v>165</v>
      </c>
      <c r="K164" s="92" t="s">
        <v>166</v>
      </c>
      <c r="L164" s="92" t="s">
        <v>166</v>
      </c>
      <c r="M164" s="92" t="s">
        <v>167</v>
      </c>
      <c r="N164" s="80" t="str">
        <f>J165</f>
        <v>/</v>
      </c>
      <c r="P164" s="2">
        <v>0</v>
      </c>
      <c r="R164" s="2">
        <v>4</v>
      </c>
      <c r="S164" s="2">
        <v>4</v>
      </c>
      <c r="T164" s="2">
        <v>4</v>
      </c>
      <c r="U164" s="2">
        <v>8</v>
      </c>
      <c r="V164" s="2">
        <v>4</v>
      </c>
      <c r="W164" s="2">
        <v>4</v>
      </c>
    </row>
    <row r="165" spans="1:23" x14ac:dyDescent="0.15">
      <c r="A165" s="91"/>
      <c r="B165" s="91"/>
      <c r="C165" s="46" t="s">
        <v>85</v>
      </c>
      <c r="D165" s="54" t="s">
        <v>165</v>
      </c>
      <c r="E165" s="54" t="s">
        <v>165</v>
      </c>
      <c r="F165" s="54" t="s">
        <v>165</v>
      </c>
      <c r="G165" s="54" t="s">
        <v>165</v>
      </c>
      <c r="H165" s="54" t="s">
        <v>165</v>
      </c>
      <c r="I165" s="54" t="s">
        <v>165</v>
      </c>
      <c r="J165" s="54" t="s">
        <v>165</v>
      </c>
      <c r="K165" s="92"/>
      <c r="L165" s="92"/>
      <c r="M165" s="92"/>
      <c r="N165" s="31" t="str">
        <f>M164</f>
        <v>/</v>
      </c>
      <c r="O165" s="2" t="s">
        <v>77</v>
      </c>
      <c r="P165" s="82" t="s">
        <v>0</v>
      </c>
      <c r="Q165" s="2">
        <v>2</v>
      </c>
      <c r="R165" s="2">
        <v>8</v>
      </c>
      <c r="S165" s="2">
        <v>8</v>
      </c>
      <c r="T165" s="2">
        <v>8</v>
      </c>
      <c r="U165" s="2">
        <v>16</v>
      </c>
      <c r="V165" s="2">
        <v>8</v>
      </c>
      <c r="W165" s="2">
        <v>8</v>
      </c>
    </row>
    <row r="166" spans="1:23" x14ac:dyDescent="0.15">
      <c r="A166" s="91"/>
      <c r="B166" s="91" t="s">
        <v>82</v>
      </c>
      <c r="C166" s="46" t="s">
        <v>93</v>
      </c>
      <c r="D166" s="47">
        <f>R115</f>
        <v>16</v>
      </c>
      <c r="E166" s="47">
        <f t="shared" ref="E166:I166" si="109">S115</f>
        <v>32</v>
      </c>
      <c r="F166" s="47">
        <f t="shared" si="109"/>
        <v>8</v>
      </c>
      <c r="G166" s="47">
        <f t="shared" si="109"/>
        <v>16</v>
      </c>
      <c r="H166" s="47">
        <f t="shared" si="109"/>
        <v>16</v>
      </c>
      <c r="I166" s="47">
        <f t="shared" si="109"/>
        <v>0</v>
      </c>
      <c r="J166" s="47">
        <f>SUM(D166:I166)</f>
        <v>88</v>
      </c>
      <c r="K166" s="92">
        <f>128*N$47</f>
        <v>64</v>
      </c>
      <c r="L166" s="93">
        <f>(D166*K$37+E166*L$37+F166*M$37+G166*N$37+H166*O$37+I166*P$37+Q115*Q$37)/1000000</f>
        <v>0.46610400000000002</v>
      </c>
      <c r="M166" s="92">
        <f t="shared" ref="M166" si="110">K166/L166</f>
        <v>137.30841185658136</v>
      </c>
      <c r="N166" s="80">
        <f>J167</f>
        <v>0.13636363636363635</v>
      </c>
      <c r="P166" s="82" t="s">
        <v>6</v>
      </c>
      <c r="Q166" s="2">
        <v>3</v>
      </c>
      <c r="R166" s="2">
        <v>12</v>
      </c>
      <c r="S166" s="2">
        <v>12</v>
      </c>
      <c r="T166" s="2">
        <v>12</v>
      </c>
      <c r="U166" s="2">
        <v>24</v>
      </c>
      <c r="V166" s="2">
        <v>12</v>
      </c>
      <c r="W166" s="2">
        <v>12</v>
      </c>
    </row>
    <row r="167" spans="1:23" x14ac:dyDescent="0.15">
      <c r="A167" s="91"/>
      <c r="B167" s="91"/>
      <c r="C167" s="46" t="s">
        <v>85</v>
      </c>
      <c r="D167" s="48">
        <f>D159/D166</f>
        <v>0</v>
      </c>
      <c r="E167" s="48">
        <f t="shared" ref="E167:H167" si="111">E159/E166</f>
        <v>0</v>
      </c>
      <c r="F167" s="48">
        <f t="shared" si="111"/>
        <v>0</v>
      </c>
      <c r="G167" s="48">
        <f t="shared" si="111"/>
        <v>0.25</v>
      </c>
      <c r="H167" s="48">
        <f t="shared" si="111"/>
        <v>0.25</v>
      </c>
      <c r="I167" s="48" t="s">
        <v>134</v>
      </c>
      <c r="J167" s="48">
        <f t="shared" ref="J167" si="112">J159/J166</f>
        <v>0.13636363636363635</v>
      </c>
      <c r="K167" s="92"/>
      <c r="L167" s="93"/>
      <c r="M167" s="92"/>
      <c r="N167" s="31">
        <f>M166</f>
        <v>137.30841185658136</v>
      </c>
      <c r="P167" s="82" t="s">
        <v>7</v>
      </c>
      <c r="Q167" s="2">
        <v>12</v>
      </c>
      <c r="R167" s="2">
        <v>48</v>
      </c>
      <c r="S167" s="2">
        <v>48</v>
      </c>
      <c r="T167" s="2">
        <v>48</v>
      </c>
      <c r="U167" s="2">
        <v>96</v>
      </c>
      <c r="V167" s="2">
        <v>48</v>
      </c>
      <c r="W167" s="2">
        <v>48</v>
      </c>
    </row>
    <row r="168" spans="1:23" x14ac:dyDescent="0.15">
      <c r="A168" s="91"/>
      <c r="B168" s="96" t="s">
        <v>84</v>
      </c>
      <c r="C168" s="46" t="s">
        <v>93</v>
      </c>
      <c r="D168" s="57">
        <f>R78</f>
        <v>7</v>
      </c>
      <c r="E168" s="57">
        <f t="shared" ref="E168:I168" si="113">S78</f>
        <v>7</v>
      </c>
      <c r="F168" s="57">
        <f t="shared" si="113"/>
        <v>3</v>
      </c>
      <c r="G168" s="57">
        <f t="shared" si="113"/>
        <v>6</v>
      </c>
      <c r="H168" s="57">
        <f t="shared" si="113"/>
        <v>4</v>
      </c>
      <c r="I168" s="57">
        <f t="shared" si="113"/>
        <v>4</v>
      </c>
      <c r="J168" s="57">
        <f>SUM(D168:I168)</f>
        <v>31</v>
      </c>
      <c r="K168" s="92">
        <f>128*N$49</f>
        <v>64</v>
      </c>
      <c r="L168" s="93">
        <f>(D168*K$37+E168*L$37+F168*M$37+G168*N$37+H168*O$37+I168*P$37+Q78*Q$37)/1000000</f>
        <v>0.21779699999999999</v>
      </c>
      <c r="M168" s="92">
        <f t="shared" ref="M168" si="114">K168/L168</f>
        <v>293.8516141177335</v>
      </c>
      <c r="N168" s="80">
        <f>J169</f>
        <v>0.38709677419354838</v>
      </c>
      <c r="P168" s="82" t="s">
        <v>8</v>
      </c>
      <c r="Q168" s="2">
        <v>6</v>
      </c>
      <c r="R168" s="2">
        <v>24</v>
      </c>
      <c r="S168" s="2">
        <v>24</v>
      </c>
      <c r="T168" s="2">
        <v>24</v>
      </c>
      <c r="U168" s="2">
        <v>48</v>
      </c>
      <c r="V168" s="2">
        <v>24</v>
      </c>
      <c r="W168" s="2">
        <v>24</v>
      </c>
    </row>
    <row r="169" spans="1:23" x14ac:dyDescent="0.15">
      <c r="A169" s="91"/>
      <c r="B169" s="91"/>
      <c r="C169" s="46" t="s">
        <v>85</v>
      </c>
      <c r="D169" s="55">
        <f>D159/D168</f>
        <v>0</v>
      </c>
      <c r="E169" s="55">
        <f t="shared" ref="E169:J169" si="115">E159/E168</f>
        <v>0</v>
      </c>
      <c r="F169" s="55">
        <f t="shared" si="115"/>
        <v>0</v>
      </c>
      <c r="G169" s="55">
        <f t="shared" si="115"/>
        <v>0.66666666666666663</v>
      </c>
      <c r="H169" s="55">
        <f t="shared" si="115"/>
        <v>1</v>
      </c>
      <c r="I169" s="55">
        <f t="shared" si="115"/>
        <v>1</v>
      </c>
      <c r="J169" s="55">
        <f t="shared" si="115"/>
        <v>0.38709677419354838</v>
      </c>
      <c r="K169" s="92"/>
      <c r="L169" s="93"/>
      <c r="M169" s="92"/>
      <c r="N169" s="31">
        <f>M168</f>
        <v>293.8516141177335</v>
      </c>
      <c r="P169" s="82" t="s">
        <v>9</v>
      </c>
      <c r="Q169" s="2">
        <v>4</v>
      </c>
      <c r="R169" s="2">
        <v>16</v>
      </c>
      <c r="S169" s="2">
        <v>16</v>
      </c>
      <c r="T169" s="2">
        <v>16</v>
      </c>
      <c r="U169" s="2">
        <v>32</v>
      </c>
      <c r="V169" s="2">
        <v>16</v>
      </c>
      <c r="W169" s="2">
        <v>16</v>
      </c>
    </row>
    <row r="170" spans="1:23" x14ac:dyDescent="0.15">
      <c r="A170" s="91" t="s">
        <v>170</v>
      </c>
      <c r="B170" s="51"/>
      <c r="C170" s="51" t="s">
        <v>92</v>
      </c>
      <c r="D170" s="47">
        <v>6</v>
      </c>
      <c r="E170" s="47">
        <v>3</v>
      </c>
      <c r="F170" s="47">
        <v>0</v>
      </c>
      <c r="G170" s="47">
        <v>1</v>
      </c>
      <c r="H170" s="47">
        <v>0</v>
      </c>
      <c r="I170" s="47">
        <v>0</v>
      </c>
      <c r="J170" s="47">
        <f>SUM(D170:I170)</f>
        <v>10</v>
      </c>
      <c r="K170" s="49"/>
      <c r="L170" s="49"/>
      <c r="M170" s="49"/>
      <c r="P170" s="82" t="s">
        <v>97</v>
      </c>
      <c r="Q170" s="2">
        <v>5</v>
      </c>
      <c r="R170" s="2">
        <v>20</v>
      </c>
      <c r="S170" s="2">
        <v>20</v>
      </c>
      <c r="T170" s="2">
        <v>20</v>
      </c>
      <c r="U170" s="2">
        <v>40</v>
      </c>
      <c r="V170" s="2">
        <v>20</v>
      </c>
      <c r="W170" s="2">
        <v>20</v>
      </c>
    </row>
    <row r="171" spans="1:23" x14ac:dyDescent="0.15">
      <c r="A171" s="91"/>
      <c r="B171" s="90" t="s">
        <v>141</v>
      </c>
      <c r="C171" s="46" t="s">
        <v>93</v>
      </c>
      <c r="D171" s="47">
        <f>R153</f>
        <v>36</v>
      </c>
      <c r="E171" s="47">
        <f t="shared" ref="E171:I171" si="116">S153</f>
        <v>36</v>
      </c>
      <c r="F171" s="47">
        <f t="shared" si="116"/>
        <v>36</v>
      </c>
      <c r="G171" s="47">
        <f t="shared" si="116"/>
        <v>36</v>
      </c>
      <c r="H171" s="47">
        <f t="shared" si="116"/>
        <v>36</v>
      </c>
      <c r="I171" s="47">
        <f t="shared" si="116"/>
        <v>0</v>
      </c>
      <c r="J171" s="47">
        <f>SUM(D171:I171)</f>
        <v>180</v>
      </c>
      <c r="K171" s="92">
        <f>64*N$41</f>
        <v>29.767441860465116</v>
      </c>
      <c r="L171" s="93">
        <f>(D171*K$37+E171*L$37+F171*M$37+G171*N$37+H171*O$37+I171*P$37+Q153*Q$37)/1000000</f>
        <v>1.1083320000000001</v>
      </c>
      <c r="M171" s="92">
        <f>K171/L171</f>
        <v>26.857874590343972</v>
      </c>
      <c r="N171" s="80">
        <f>J172</f>
        <v>5.5555555555555552E-2</v>
      </c>
      <c r="P171" s="82" t="s">
        <v>98</v>
      </c>
      <c r="Q171" s="2">
        <v>9</v>
      </c>
      <c r="R171" s="2">
        <v>36</v>
      </c>
      <c r="S171" s="2">
        <v>36</v>
      </c>
      <c r="T171" s="2">
        <v>36</v>
      </c>
      <c r="U171" s="2">
        <v>72</v>
      </c>
      <c r="V171" s="2">
        <v>36</v>
      </c>
      <c r="W171" s="2">
        <v>36</v>
      </c>
    </row>
    <row r="172" spans="1:23" x14ac:dyDescent="0.15">
      <c r="A172" s="91"/>
      <c r="B172" s="91"/>
      <c r="C172" s="46" t="s">
        <v>85</v>
      </c>
      <c r="D172" s="48">
        <f>D170/D171</f>
        <v>0.16666666666666666</v>
      </c>
      <c r="E172" s="48">
        <f>E170/E171</f>
        <v>8.3333333333333329E-2</v>
      </c>
      <c r="F172" s="48">
        <f>F170/F171</f>
        <v>0</v>
      </c>
      <c r="G172" s="48">
        <f>G170/G171</f>
        <v>2.7777777777777776E-2</v>
      </c>
      <c r="H172" s="48">
        <f>H170/H171</f>
        <v>0</v>
      </c>
      <c r="I172" s="48" t="s">
        <v>134</v>
      </c>
      <c r="J172" s="48">
        <f>J170/J171</f>
        <v>5.5555555555555552E-2</v>
      </c>
      <c r="K172" s="92"/>
      <c r="L172" s="93"/>
      <c r="M172" s="92"/>
      <c r="N172" s="31">
        <f>M171</f>
        <v>26.857874590343972</v>
      </c>
      <c r="P172" s="82" t="s">
        <v>10</v>
      </c>
      <c r="Q172" s="2">
        <v>3</v>
      </c>
      <c r="R172" s="2">
        <v>12</v>
      </c>
      <c r="S172" s="2">
        <v>12</v>
      </c>
      <c r="T172" s="2">
        <v>12</v>
      </c>
      <c r="U172" s="2">
        <v>24</v>
      </c>
      <c r="V172" s="2">
        <v>12</v>
      </c>
      <c r="W172" s="2">
        <v>12</v>
      </c>
    </row>
    <row r="173" spans="1:23" x14ac:dyDescent="0.15">
      <c r="A173" s="91"/>
      <c r="B173" s="91" t="s">
        <v>78</v>
      </c>
      <c r="C173" s="46" t="s">
        <v>93</v>
      </c>
      <c r="D173" s="47">
        <f>R190</f>
        <v>36</v>
      </c>
      <c r="E173" s="47">
        <f t="shared" ref="E173:I173" si="117">S190</f>
        <v>36</v>
      </c>
      <c r="F173" s="47">
        <f t="shared" si="117"/>
        <v>36</v>
      </c>
      <c r="G173" s="47">
        <f t="shared" si="117"/>
        <v>72</v>
      </c>
      <c r="H173" s="47">
        <f t="shared" si="117"/>
        <v>36</v>
      </c>
      <c r="I173" s="47">
        <f t="shared" si="117"/>
        <v>36</v>
      </c>
      <c r="J173" s="47">
        <f>SUM(D173:I173)</f>
        <v>252</v>
      </c>
      <c r="K173" s="94">
        <f>64*N$43</f>
        <v>16.452442159383033</v>
      </c>
      <c r="L173" s="93">
        <f>(D173*K$37+E173*L$37+F173*M$37+G173*N$37+H173*O$37+I173*P$37+Q190*Q$37)/1000000</f>
        <v>1.428912</v>
      </c>
      <c r="M173" s="92">
        <f t="shared" ref="M173" si="118">K173/L173</f>
        <v>11.513964582411676</v>
      </c>
      <c r="N173" s="80">
        <f>J174</f>
        <v>3.968253968253968E-2</v>
      </c>
      <c r="P173" s="82" t="s">
        <v>99</v>
      </c>
      <c r="Q173" s="2">
        <v>11</v>
      </c>
      <c r="R173" s="2">
        <v>44</v>
      </c>
      <c r="S173" s="2">
        <v>44</v>
      </c>
      <c r="T173" s="2">
        <v>44</v>
      </c>
      <c r="U173" s="2">
        <v>88</v>
      </c>
      <c r="V173" s="2">
        <v>44</v>
      </c>
      <c r="W173" s="2">
        <v>44</v>
      </c>
    </row>
    <row r="174" spans="1:23" x14ac:dyDescent="0.15">
      <c r="A174" s="91"/>
      <c r="B174" s="91"/>
      <c r="C174" s="46" t="s">
        <v>85</v>
      </c>
      <c r="D174" s="53">
        <f>D170/D173</f>
        <v>0.16666666666666666</v>
      </c>
      <c r="E174" s="53">
        <f t="shared" ref="E174:J174" si="119">E170/E173</f>
        <v>8.3333333333333329E-2</v>
      </c>
      <c r="F174" s="53">
        <f t="shared" si="119"/>
        <v>0</v>
      </c>
      <c r="G174" s="53">
        <f t="shared" si="119"/>
        <v>1.3888888888888888E-2</v>
      </c>
      <c r="H174" s="53">
        <f t="shared" si="119"/>
        <v>0</v>
      </c>
      <c r="I174" s="53">
        <f t="shared" si="119"/>
        <v>0</v>
      </c>
      <c r="J174" s="53">
        <f t="shared" si="119"/>
        <v>3.968253968253968E-2</v>
      </c>
      <c r="K174" s="95"/>
      <c r="L174" s="93"/>
      <c r="M174" s="92"/>
      <c r="N174" s="31">
        <f>M173</f>
        <v>11.513964582411676</v>
      </c>
      <c r="P174" s="82" t="s">
        <v>100</v>
      </c>
      <c r="Q174" s="2" t="s">
        <v>125</v>
      </c>
      <c r="R174" s="2" t="e">
        <v>#VALUE!</v>
      </c>
      <c r="S174" s="2" t="e">
        <v>#VALUE!</v>
      </c>
      <c r="T174" s="2" t="e">
        <v>#VALUE!</v>
      </c>
      <c r="U174" s="2" t="e">
        <v>#VALUE!</v>
      </c>
      <c r="V174" s="2" t="e">
        <v>#VALUE!</v>
      </c>
      <c r="W174" s="2" t="e">
        <v>#VALUE!</v>
      </c>
    </row>
    <row r="175" spans="1:23" x14ac:dyDescent="0.15">
      <c r="A175" s="91"/>
      <c r="B175" s="91" t="s">
        <v>80</v>
      </c>
      <c r="C175" s="46" t="s">
        <v>93</v>
      </c>
      <c r="D175" s="54">
        <f>R227</f>
        <v>32</v>
      </c>
      <c r="E175" s="54">
        <f t="shared" ref="E175:I175" si="120">S227</f>
        <v>48</v>
      </c>
      <c r="F175" s="54">
        <f t="shared" si="120"/>
        <v>16</v>
      </c>
      <c r="G175" s="54">
        <f t="shared" si="120"/>
        <v>48</v>
      </c>
      <c r="H175" s="54">
        <f t="shared" si="120"/>
        <v>8</v>
      </c>
      <c r="I175" s="54">
        <f t="shared" si="120"/>
        <v>16</v>
      </c>
      <c r="J175" s="54">
        <f>SUM(D175:I175)</f>
        <v>168</v>
      </c>
      <c r="K175" s="92">
        <f>64*N$45</f>
        <v>4.9689440993788816</v>
      </c>
      <c r="L175" s="93">
        <f>(D175*K$37+E175*L$37+F175*M$37+G175*N$37+H175*O$37+I175*P$37+Q227*Q$37)/1000000</f>
        <v>0.624498</v>
      </c>
      <c r="M175" s="92">
        <f t="shared" ref="M175" si="121">K175/L175</f>
        <v>7.9567013815558765</v>
      </c>
      <c r="N175" s="80">
        <f>J176</f>
        <v>5.9523809523809521E-2</v>
      </c>
      <c r="P175" s="82" t="s">
        <v>101</v>
      </c>
      <c r="Q175" s="2" t="s">
        <v>125</v>
      </c>
      <c r="R175" s="2" t="e">
        <v>#VALUE!</v>
      </c>
      <c r="S175" s="2" t="e">
        <v>#VALUE!</v>
      </c>
      <c r="T175" s="2" t="e">
        <v>#VALUE!</v>
      </c>
      <c r="U175" s="2" t="e">
        <v>#VALUE!</v>
      </c>
      <c r="V175" s="2" t="e">
        <v>#VALUE!</v>
      </c>
      <c r="W175" s="2" t="e">
        <v>#VALUE!</v>
      </c>
    </row>
    <row r="176" spans="1:23" x14ac:dyDescent="0.15">
      <c r="A176" s="91"/>
      <c r="B176" s="91"/>
      <c r="C176" s="46" t="s">
        <v>85</v>
      </c>
      <c r="D176" s="53">
        <f>D170/D175</f>
        <v>0.1875</v>
      </c>
      <c r="E176" s="53">
        <f t="shared" ref="E176:J176" si="122">E170/E175</f>
        <v>6.25E-2</v>
      </c>
      <c r="F176" s="53">
        <f t="shared" si="122"/>
        <v>0</v>
      </c>
      <c r="G176" s="53">
        <f t="shared" si="122"/>
        <v>2.0833333333333332E-2</v>
      </c>
      <c r="H176" s="53">
        <f t="shared" si="122"/>
        <v>0</v>
      </c>
      <c r="I176" s="53">
        <f t="shared" si="122"/>
        <v>0</v>
      </c>
      <c r="J176" s="53">
        <f t="shared" si="122"/>
        <v>5.9523809523809521E-2</v>
      </c>
      <c r="K176" s="92"/>
      <c r="L176" s="93"/>
      <c r="M176" s="92"/>
      <c r="N176" s="31">
        <f>M175</f>
        <v>7.9567013815558765</v>
      </c>
      <c r="P176" s="82" t="s">
        <v>102</v>
      </c>
      <c r="Q176" s="2">
        <v>6</v>
      </c>
      <c r="R176" s="2">
        <v>24</v>
      </c>
      <c r="S176" s="2">
        <v>24</v>
      </c>
      <c r="T176" s="2">
        <v>24</v>
      </c>
      <c r="U176" s="2">
        <v>48</v>
      </c>
      <c r="V176" s="2">
        <v>24</v>
      </c>
      <c r="W176" s="2">
        <v>24</v>
      </c>
    </row>
    <row r="177" spans="1:23" x14ac:dyDescent="0.15">
      <c r="A177" s="91"/>
      <c r="B177" s="91" t="s">
        <v>82</v>
      </c>
      <c r="C177" s="46" t="s">
        <v>93</v>
      </c>
      <c r="D177" s="47">
        <f>R116</f>
        <v>36</v>
      </c>
      <c r="E177" s="47">
        <f t="shared" ref="E177:I177" si="123">S116</f>
        <v>72</v>
      </c>
      <c r="F177" s="47">
        <f t="shared" si="123"/>
        <v>18</v>
      </c>
      <c r="G177" s="47">
        <f t="shared" si="123"/>
        <v>36</v>
      </c>
      <c r="H177" s="47">
        <f t="shared" si="123"/>
        <v>36</v>
      </c>
      <c r="I177" s="47">
        <f t="shared" si="123"/>
        <v>0</v>
      </c>
      <c r="J177" s="47">
        <f>SUM(D177:I177)</f>
        <v>198</v>
      </c>
      <c r="K177" s="92">
        <f>64*N$47</f>
        <v>32</v>
      </c>
      <c r="L177" s="93">
        <f>(D177*K$37+E177*L$37+F177*M$37+G177*N$37+H177*O$37+I177*P$37+Q116*Q$37)/1000000</f>
        <v>1.0487340000000001</v>
      </c>
      <c r="M177" s="92">
        <f t="shared" ref="M177" si="124">K177/L177</f>
        <v>30.512980412573636</v>
      </c>
      <c r="N177" s="80">
        <f>J178</f>
        <v>5.0505050505050504E-2</v>
      </c>
      <c r="P177" s="82" t="s">
        <v>103</v>
      </c>
      <c r="Q177" s="2">
        <v>3</v>
      </c>
      <c r="R177" s="2">
        <v>12</v>
      </c>
      <c r="S177" s="2">
        <v>12</v>
      </c>
      <c r="T177" s="2">
        <v>12</v>
      </c>
      <c r="U177" s="2">
        <v>24</v>
      </c>
      <c r="V177" s="2">
        <v>12</v>
      </c>
      <c r="W177" s="2">
        <v>12</v>
      </c>
    </row>
    <row r="178" spans="1:23" x14ac:dyDescent="0.15">
      <c r="A178" s="91"/>
      <c r="B178" s="91"/>
      <c r="C178" s="46" t="s">
        <v>85</v>
      </c>
      <c r="D178" s="48">
        <f>D170/D177</f>
        <v>0.16666666666666666</v>
      </c>
      <c r="E178" s="48">
        <f t="shared" ref="E178:H178" si="125">E170/E177</f>
        <v>4.1666666666666664E-2</v>
      </c>
      <c r="F178" s="48">
        <f t="shared" si="125"/>
        <v>0</v>
      </c>
      <c r="G178" s="48">
        <f t="shared" si="125"/>
        <v>2.7777777777777776E-2</v>
      </c>
      <c r="H178" s="48">
        <f t="shared" si="125"/>
        <v>0</v>
      </c>
      <c r="I178" s="48" t="s">
        <v>134</v>
      </c>
      <c r="J178" s="48">
        <f t="shared" ref="J178" si="126">J170/J177</f>
        <v>5.0505050505050504E-2</v>
      </c>
      <c r="K178" s="92"/>
      <c r="L178" s="93"/>
      <c r="M178" s="92"/>
      <c r="N178" s="31">
        <f>M177</f>
        <v>30.512980412573636</v>
      </c>
      <c r="P178" s="82" t="s">
        <v>104</v>
      </c>
      <c r="Q178" s="2">
        <v>4</v>
      </c>
      <c r="R178" s="2">
        <v>16</v>
      </c>
      <c r="S178" s="2">
        <v>16</v>
      </c>
      <c r="T178" s="2">
        <v>16</v>
      </c>
      <c r="U178" s="2">
        <v>32</v>
      </c>
      <c r="V178" s="2">
        <v>16</v>
      </c>
      <c r="W178" s="2">
        <v>16</v>
      </c>
    </row>
    <row r="179" spans="1:23" x14ac:dyDescent="0.15">
      <c r="A179" s="91"/>
      <c r="B179" s="96" t="s">
        <v>84</v>
      </c>
      <c r="C179" s="46" t="s">
        <v>93</v>
      </c>
      <c r="D179" s="57">
        <f>R79</f>
        <v>21</v>
      </c>
      <c r="E179" s="57">
        <f t="shared" ref="E179:I179" si="127">S79</f>
        <v>21</v>
      </c>
      <c r="F179" s="57">
        <f t="shared" si="127"/>
        <v>9</v>
      </c>
      <c r="G179" s="57">
        <f t="shared" si="127"/>
        <v>18</v>
      </c>
      <c r="H179" s="57">
        <f t="shared" si="127"/>
        <v>12</v>
      </c>
      <c r="I179" s="57">
        <f t="shared" si="127"/>
        <v>12</v>
      </c>
      <c r="J179" s="57">
        <f>SUM(D179:I179)</f>
        <v>93</v>
      </c>
      <c r="K179" s="92">
        <f>64*N$49</f>
        <v>32</v>
      </c>
      <c r="L179" s="93">
        <f>(D179*K$37+E179*L$37+F179*M$37+G179*N$37+H179*O$37+I179*P$37+Q79*Q$37)/1000000</f>
        <v>0.65339100000000006</v>
      </c>
      <c r="M179" s="92">
        <f t="shared" ref="M179" si="128">K179/L179</f>
        <v>48.975269019622246</v>
      </c>
      <c r="N179" s="80">
        <f>J180</f>
        <v>0.10752688172043011</v>
      </c>
      <c r="P179" s="82" t="s">
        <v>126</v>
      </c>
      <c r="Q179" s="2">
        <v>3</v>
      </c>
      <c r="R179" s="2">
        <v>12</v>
      </c>
      <c r="S179" s="2">
        <v>12</v>
      </c>
      <c r="T179" s="2">
        <v>12</v>
      </c>
      <c r="U179" s="2">
        <v>24</v>
      </c>
      <c r="V179" s="2">
        <v>12</v>
      </c>
      <c r="W179" s="2">
        <v>12</v>
      </c>
    </row>
    <row r="180" spans="1:23" x14ac:dyDescent="0.15">
      <c r="A180" s="91"/>
      <c r="B180" s="91"/>
      <c r="C180" s="46" t="s">
        <v>85</v>
      </c>
      <c r="D180" s="55">
        <f>D170/D179</f>
        <v>0.2857142857142857</v>
      </c>
      <c r="E180" s="55">
        <f t="shared" ref="E180:J180" si="129">E170/E179</f>
        <v>0.14285714285714285</v>
      </c>
      <c r="F180" s="55">
        <f t="shared" si="129"/>
        <v>0</v>
      </c>
      <c r="G180" s="55">
        <f t="shared" si="129"/>
        <v>5.5555555555555552E-2</v>
      </c>
      <c r="H180" s="55">
        <f t="shared" si="129"/>
        <v>0</v>
      </c>
      <c r="I180" s="55">
        <f t="shared" si="129"/>
        <v>0</v>
      </c>
      <c r="J180" s="55">
        <f t="shared" si="129"/>
        <v>0.10752688172043011</v>
      </c>
      <c r="K180" s="92"/>
      <c r="L180" s="93"/>
      <c r="M180" s="92"/>
      <c r="N180" s="31">
        <f>M179</f>
        <v>48.975269019622246</v>
      </c>
      <c r="P180" s="82" t="s">
        <v>127</v>
      </c>
      <c r="Q180" s="2" t="s">
        <v>125</v>
      </c>
      <c r="R180" s="2" t="e">
        <v>#VALUE!</v>
      </c>
      <c r="S180" s="2" t="e">
        <v>#VALUE!</v>
      </c>
      <c r="T180" s="2" t="e">
        <v>#VALUE!</v>
      </c>
      <c r="U180" s="2" t="e">
        <v>#VALUE!</v>
      </c>
      <c r="V180" s="2" t="e">
        <v>#VALUE!</v>
      </c>
      <c r="W180" s="2" t="e">
        <v>#VALUE!</v>
      </c>
    </row>
    <row r="181" spans="1:23" x14ac:dyDescent="0.15">
      <c r="A181" s="91" t="s">
        <v>171</v>
      </c>
      <c r="B181" s="51"/>
      <c r="C181" s="51" t="s">
        <v>92</v>
      </c>
      <c r="D181" s="47">
        <v>0</v>
      </c>
      <c r="E181" s="47">
        <v>0</v>
      </c>
      <c r="F181" s="47">
        <v>0</v>
      </c>
      <c r="G181" s="47">
        <v>2</v>
      </c>
      <c r="H181" s="47">
        <v>2</v>
      </c>
      <c r="I181" s="47">
        <v>2</v>
      </c>
      <c r="J181" s="47">
        <f>SUM(D181:I181)</f>
        <v>6</v>
      </c>
      <c r="K181" s="49"/>
      <c r="L181" s="49"/>
      <c r="M181" s="49"/>
      <c r="P181" s="82" t="s">
        <v>105</v>
      </c>
      <c r="Q181" s="2">
        <v>3</v>
      </c>
      <c r="R181" s="2">
        <v>12</v>
      </c>
      <c r="S181" s="2">
        <v>12</v>
      </c>
      <c r="T181" s="2">
        <v>12</v>
      </c>
      <c r="U181" s="2">
        <v>24</v>
      </c>
      <c r="V181" s="2">
        <v>12</v>
      </c>
      <c r="W181" s="2">
        <v>12</v>
      </c>
    </row>
    <row r="182" spans="1:23" x14ac:dyDescent="0.15">
      <c r="A182" s="91"/>
      <c r="B182" s="90" t="s">
        <v>141</v>
      </c>
      <c r="C182" s="46" t="s">
        <v>93</v>
      </c>
      <c r="D182" s="47">
        <f>R155</f>
        <v>8</v>
      </c>
      <c r="E182" s="47">
        <f t="shared" ref="E182:I182" si="130">S155</f>
        <v>8</v>
      </c>
      <c r="F182" s="47">
        <f t="shared" si="130"/>
        <v>8</v>
      </c>
      <c r="G182" s="47">
        <f t="shared" si="130"/>
        <v>8</v>
      </c>
      <c r="H182" s="47">
        <f t="shared" si="130"/>
        <v>8</v>
      </c>
      <c r="I182" s="47">
        <f t="shared" si="130"/>
        <v>0</v>
      </c>
      <c r="J182" s="47">
        <f>SUM(D182:I182)</f>
        <v>40</v>
      </c>
      <c r="K182" s="92">
        <f>64*N$41</f>
        <v>29.767441860465116</v>
      </c>
      <c r="L182" s="93">
        <f>(D182*K$37+E182*L$37+F182*M$37+G182*N$37+H182*O$37+I182*P$37+Q155*Q$37)/1000000</f>
        <v>0.24629599999999999</v>
      </c>
      <c r="M182" s="92">
        <f>K182/L182</f>
        <v>120.86043565654788</v>
      </c>
      <c r="N182" s="80">
        <f>J183</f>
        <v>0.15</v>
      </c>
      <c r="P182" s="82" t="s">
        <v>106</v>
      </c>
      <c r="Q182" s="2">
        <v>4</v>
      </c>
      <c r="R182" s="2">
        <v>16</v>
      </c>
      <c r="S182" s="2">
        <v>16</v>
      </c>
      <c r="T182" s="2">
        <v>16</v>
      </c>
      <c r="U182" s="2">
        <v>32</v>
      </c>
      <c r="V182" s="2">
        <v>16</v>
      </c>
      <c r="W182" s="2">
        <v>16</v>
      </c>
    </row>
    <row r="183" spans="1:23" x14ac:dyDescent="0.15">
      <c r="A183" s="91"/>
      <c r="B183" s="91"/>
      <c r="C183" s="46" t="s">
        <v>85</v>
      </c>
      <c r="D183" s="48">
        <f>D181/D182</f>
        <v>0</v>
      </c>
      <c r="E183" s="48">
        <f>E181/E182</f>
        <v>0</v>
      </c>
      <c r="F183" s="48">
        <f>F181/F182</f>
        <v>0</v>
      </c>
      <c r="G183" s="48">
        <f>G181/G182</f>
        <v>0.25</v>
      </c>
      <c r="H183" s="48">
        <f>H181/H182</f>
        <v>0.25</v>
      </c>
      <c r="I183" s="48" t="s">
        <v>134</v>
      </c>
      <c r="J183" s="48">
        <f>J181/J182</f>
        <v>0.15</v>
      </c>
      <c r="K183" s="92"/>
      <c r="L183" s="93"/>
      <c r="M183" s="92"/>
      <c r="N183" s="31">
        <f>M182</f>
        <v>120.86043565654788</v>
      </c>
      <c r="P183" s="82" t="s">
        <v>107</v>
      </c>
      <c r="Q183" s="2">
        <v>3</v>
      </c>
      <c r="R183" s="2">
        <v>12</v>
      </c>
      <c r="S183" s="2">
        <v>12</v>
      </c>
      <c r="T183" s="2">
        <v>12</v>
      </c>
      <c r="U183" s="2">
        <v>24</v>
      </c>
      <c r="V183" s="2">
        <v>12</v>
      </c>
      <c r="W183" s="2">
        <v>12</v>
      </c>
    </row>
    <row r="184" spans="1:23" x14ac:dyDescent="0.15">
      <c r="A184" s="91"/>
      <c r="B184" s="91" t="s">
        <v>78</v>
      </c>
      <c r="C184" s="46" t="s">
        <v>93</v>
      </c>
      <c r="D184" s="47">
        <f>R192</f>
        <v>8</v>
      </c>
      <c r="E184" s="47">
        <f t="shared" ref="E184:I184" si="131">S192</f>
        <v>8</v>
      </c>
      <c r="F184" s="47">
        <f t="shared" si="131"/>
        <v>8</v>
      </c>
      <c r="G184" s="47">
        <f t="shared" si="131"/>
        <v>16</v>
      </c>
      <c r="H184" s="47">
        <f t="shared" si="131"/>
        <v>8</v>
      </c>
      <c r="I184" s="47">
        <f t="shared" si="131"/>
        <v>8</v>
      </c>
      <c r="J184" s="47">
        <f>SUM(D184:I184)</f>
        <v>56</v>
      </c>
      <c r="K184" s="94">
        <f>64*N$43</f>
        <v>16.452442159383033</v>
      </c>
      <c r="L184" s="93">
        <f>(D184*K$37+E184*L$37+F184*M$37+G184*N$37+H184*O$37+I184*P$37+Q192*Q$37)/1000000</f>
        <v>0.31753599999999998</v>
      </c>
      <c r="M184" s="92">
        <f t="shared" ref="M184" si="132">K184/L184</f>
        <v>51.81284062085254</v>
      </c>
      <c r="N184" s="80">
        <f>J185</f>
        <v>0.10714285714285714</v>
      </c>
      <c r="P184" s="82" t="s">
        <v>108</v>
      </c>
      <c r="Q184" s="2">
        <v>3</v>
      </c>
      <c r="R184" s="2">
        <v>12</v>
      </c>
      <c r="S184" s="2">
        <v>12</v>
      </c>
      <c r="T184" s="2">
        <v>12</v>
      </c>
      <c r="U184" s="2">
        <v>24</v>
      </c>
      <c r="V184" s="2">
        <v>12</v>
      </c>
      <c r="W184" s="2">
        <v>12</v>
      </c>
    </row>
    <row r="185" spans="1:23" x14ac:dyDescent="0.15">
      <c r="A185" s="91"/>
      <c r="B185" s="91"/>
      <c r="C185" s="46" t="s">
        <v>85</v>
      </c>
      <c r="D185" s="53">
        <f>D181/D184</f>
        <v>0</v>
      </c>
      <c r="E185" s="53">
        <f t="shared" ref="E185:J185" si="133">E181/E184</f>
        <v>0</v>
      </c>
      <c r="F185" s="53">
        <f t="shared" si="133"/>
        <v>0</v>
      </c>
      <c r="G185" s="53">
        <f t="shared" si="133"/>
        <v>0.125</v>
      </c>
      <c r="H185" s="53">
        <f t="shared" si="133"/>
        <v>0.25</v>
      </c>
      <c r="I185" s="53">
        <f t="shared" si="133"/>
        <v>0.25</v>
      </c>
      <c r="J185" s="53">
        <f t="shared" si="133"/>
        <v>0.10714285714285714</v>
      </c>
      <c r="K185" s="95"/>
      <c r="L185" s="93"/>
      <c r="M185" s="92"/>
      <c r="N185" s="31">
        <f>M184</f>
        <v>51.81284062085254</v>
      </c>
      <c r="P185" s="82" t="s">
        <v>109</v>
      </c>
      <c r="Q185" s="2">
        <v>2</v>
      </c>
      <c r="R185" s="2">
        <v>8</v>
      </c>
      <c r="S185" s="2">
        <v>8</v>
      </c>
      <c r="T185" s="2">
        <v>8</v>
      </c>
      <c r="U185" s="2">
        <v>16</v>
      </c>
      <c r="V185" s="2">
        <v>8</v>
      </c>
      <c r="W185" s="2">
        <v>8</v>
      </c>
    </row>
    <row r="186" spans="1:23" x14ac:dyDescent="0.15">
      <c r="A186" s="91"/>
      <c r="B186" s="91" t="s">
        <v>80</v>
      </c>
      <c r="C186" s="46" t="s">
        <v>93</v>
      </c>
      <c r="D186" s="54">
        <f>R229</f>
        <v>8</v>
      </c>
      <c r="E186" s="54">
        <f t="shared" ref="E186:I186" si="134">S229</f>
        <v>12</v>
      </c>
      <c r="F186" s="54">
        <f t="shared" si="134"/>
        <v>4</v>
      </c>
      <c r="G186" s="54">
        <f t="shared" si="134"/>
        <v>12</v>
      </c>
      <c r="H186" s="54">
        <f t="shared" si="134"/>
        <v>2</v>
      </c>
      <c r="I186" s="54">
        <f t="shared" si="134"/>
        <v>4</v>
      </c>
      <c r="J186" s="54">
        <f>SUM(D186:I186)</f>
        <v>42</v>
      </c>
      <c r="K186" s="92">
        <f>64*N$45</f>
        <v>4.9689440993788816</v>
      </c>
      <c r="L186" s="93">
        <f>(D186*K$37+E186*L$37+F186*M$37+G186*N$37+H186*O$37+I186*P$37+Q229*Q$37)/1000000</f>
        <v>0.1561245</v>
      </c>
      <c r="M186" s="92">
        <f t="shared" ref="M186" si="135">K186/L186</f>
        <v>31.826805526223506</v>
      </c>
      <c r="N186" s="80">
        <f>J187</f>
        <v>0.14285714285714285</v>
      </c>
      <c r="P186" s="82" t="s">
        <v>110</v>
      </c>
      <c r="Q186" s="2">
        <v>5</v>
      </c>
      <c r="R186" s="2">
        <v>20</v>
      </c>
      <c r="S186" s="2">
        <v>20</v>
      </c>
      <c r="T186" s="2">
        <v>20</v>
      </c>
      <c r="U186" s="2">
        <v>40</v>
      </c>
      <c r="V186" s="2">
        <v>20</v>
      </c>
      <c r="W186" s="2">
        <v>20</v>
      </c>
    </row>
    <row r="187" spans="1:23" x14ac:dyDescent="0.15">
      <c r="A187" s="91"/>
      <c r="B187" s="91"/>
      <c r="C187" s="46" t="s">
        <v>85</v>
      </c>
      <c r="D187" s="53">
        <f>D181/D186</f>
        <v>0</v>
      </c>
      <c r="E187" s="53">
        <f t="shared" ref="E187:J187" si="136">E181/E186</f>
        <v>0</v>
      </c>
      <c r="F187" s="53">
        <f t="shared" si="136"/>
        <v>0</v>
      </c>
      <c r="G187" s="53">
        <f t="shared" si="136"/>
        <v>0.16666666666666666</v>
      </c>
      <c r="H187" s="53">
        <f t="shared" si="136"/>
        <v>1</v>
      </c>
      <c r="I187" s="53">
        <f t="shared" si="136"/>
        <v>0.5</v>
      </c>
      <c r="J187" s="53">
        <f t="shared" si="136"/>
        <v>0.14285714285714285</v>
      </c>
      <c r="K187" s="92"/>
      <c r="L187" s="93"/>
      <c r="M187" s="92"/>
      <c r="N187" s="31">
        <f>M186</f>
        <v>31.826805526223506</v>
      </c>
      <c r="P187" s="82" t="s">
        <v>111</v>
      </c>
      <c r="Q187" s="2">
        <v>2</v>
      </c>
      <c r="R187" s="2">
        <v>8</v>
      </c>
      <c r="S187" s="2">
        <v>8</v>
      </c>
      <c r="T187" s="2">
        <v>8</v>
      </c>
      <c r="U187" s="2">
        <v>16</v>
      </c>
      <c r="V187" s="2">
        <v>8</v>
      </c>
      <c r="W187" s="2">
        <v>8</v>
      </c>
    </row>
    <row r="188" spans="1:23" x14ac:dyDescent="0.15">
      <c r="A188" s="91"/>
      <c r="B188" s="91" t="s">
        <v>82</v>
      </c>
      <c r="C188" s="46" t="s">
        <v>93</v>
      </c>
      <c r="D188" s="47">
        <f>R118</f>
        <v>16</v>
      </c>
      <c r="E188" s="47">
        <f t="shared" ref="E188:I188" si="137">S118</f>
        <v>32</v>
      </c>
      <c r="F188" s="47">
        <f t="shared" si="137"/>
        <v>8</v>
      </c>
      <c r="G188" s="47">
        <f t="shared" si="137"/>
        <v>16</v>
      </c>
      <c r="H188" s="47">
        <f t="shared" si="137"/>
        <v>16</v>
      </c>
      <c r="I188" s="47">
        <f t="shared" si="137"/>
        <v>0</v>
      </c>
      <c r="J188" s="47">
        <f>SUM(D188:I188)</f>
        <v>88</v>
      </c>
      <c r="K188" s="92">
        <f>64*N$47</f>
        <v>32</v>
      </c>
      <c r="L188" s="93">
        <f>(D188*K$37+E188*L$37+F188*M$37+G188*N$37+H188*O$37+I188*P$37+Q118*Q$37)/1000000</f>
        <v>0.46610400000000002</v>
      </c>
      <c r="M188" s="92">
        <f t="shared" ref="M188" si="138">K188/L188</f>
        <v>68.654205928290679</v>
      </c>
      <c r="N188" s="80">
        <f>J189</f>
        <v>6.8181818181818177E-2</v>
      </c>
      <c r="P188" s="82" t="s">
        <v>112</v>
      </c>
      <c r="Q188" s="2">
        <v>2</v>
      </c>
      <c r="R188" s="2">
        <v>8</v>
      </c>
      <c r="S188" s="2">
        <v>8</v>
      </c>
      <c r="T188" s="2">
        <v>8</v>
      </c>
      <c r="U188" s="2">
        <v>16</v>
      </c>
      <c r="V188" s="2">
        <v>8</v>
      </c>
      <c r="W188" s="2">
        <v>8</v>
      </c>
    </row>
    <row r="189" spans="1:23" x14ac:dyDescent="0.15">
      <c r="A189" s="91"/>
      <c r="B189" s="91"/>
      <c r="C189" s="46" t="s">
        <v>85</v>
      </c>
      <c r="D189" s="48">
        <f>D181/D188</f>
        <v>0</v>
      </c>
      <c r="E189" s="48">
        <f t="shared" ref="E189:H189" si="139">E181/E188</f>
        <v>0</v>
      </c>
      <c r="F189" s="48">
        <f t="shared" si="139"/>
        <v>0</v>
      </c>
      <c r="G189" s="48">
        <f t="shared" si="139"/>
        <v>0.125</v>
      </c>
      <c r="H189" s="48">
        <f t="shared" si="139"/>
        <v>0.125</v>
      </c>
      <c r="I189" s="48" t="s">
        <v>134</v>
      </c>
      <c r="J189" s="48">
        <f t="shared" ref="J189" si="140">J181/J188</f>
        <v>6.8181818181818177E-2</v>
      </c>
      <c r="K189" s="92"/>
      <c r="L189" s="93"/>
      <c r="M189" s="92"/>
      <c r="N189" s="31">
        <f>M188</f>
        <v>68.654205928290679</v>
      </c>
      <c r="P189" s="82" t="s">
        <v>113</v>
      </c>
      <c r="Q189" s="2">
        <v>3</v>
      </c>
      <c r="R189" s="2">
        <v>12</v>
      </c>
      <c r="S189" s="2">
        <v>12</v>
      </c>
      <c r="T189" s="2">
        <v>12</v>
      </c>
      <c r="U189" s="2">
        <v>24</v>
      </c>
      <c r="V189" s="2">
        <v>12</v>
      </c>
      <c r="W189" s="2">
        <v>12</v>
      </c>
    </row>
    <row r="190" spans="1:23" x14ac:dyDescent="0.15">
      <c r="A190" s="91"/>
      <c r="B190" s="96" t="s">
        <v>84</v>
      </c>
      <c r="C190" s="46" t="s">
        <v>93</v>
      </c>
      <c r="D190" s="57">
        <f>R81</f>
        <v>7</v>
      </c>
      <c r="E190" s="57">
        <f t="shared" ref="E190:I190" si="141">S81</f>
        <v>7</v>
      </c>
      <c r="F190" s="57">
        <f t="shared" si="141"/>
        <v>3</v>
      </c>
      <c r="G190" s="57">
        <f t="shared" si="141"/>
        <v>6</v>
      </c>
      <c r="H190" s="57">
        <f t="shared" si="141"/>
        <v>4</v>
      </c>
      <c r="I190" s="57">
        <f t="shared" si="141"/>
        <v>4</v>
      </c>
      <c r="J190" s="57">
        <f>SUM(D190:I190)</f>
        <v>31</v>
      </c>
      <c r="K190" s="92">
        <f>64*N$49</f>
        <v>32</v>
      </c>
      <c r="L190" s="93">
        <f>(D190*K$37+E190*L$37+F190*M$37+G190*N$37+H190*O$37+I190*P$37+Q81*Q$37)/1000000</f>
        <v>0.21779699999999999</v>
      </c>
      <c r="M190" s="92">
        <f t="shared" ref="M190" si="142">K190/L190</f>
        <v>146.92580705886675</v>
      </c>
      <c r="N190" s="80">
        <f>J191</f>
        <v>0.19354838709677419</v>
      </c>
      <c r="P190" s="82" t="s">
        <v>114</v>
      </c>
      <c r="Q190" s="2">
        <v>9</v>
      </c>
      <c r="R190" s="2">
        <v>36</v>
      </c>
      <c r="S190" s="2">
        <v>36</v>
      </c>
      <c r="T190" s="2">
        <v>36</v>
      </c>
      <c r="U190" s="2">
        <v>72</v>
      </c>
      <c r="V190" s="2">
        <v>36</v>
      </c>
      <c r="W190" s="2">
        <v>36</v>
      </c>
    </row>
    <row r="191" spans="1:23" x14ac:dyDescent="0.15">
      <c r="A191" s="91"/>
      <c r="B191" s="91"/>
      <c r="C191" s="46" t="s">
        <v>85</v>
      </c>
      <c r="D191" s="55">
        <f>D181/D190</f>
        <v>0</v>
      </c>
      <c r="E191" s="55">
        <f t="shared" ref="E191:J191" si="143">E181/E190</f>
        <v>0</v>
      </c>
      <c r="F191" s="55">
        <f t="shared" si="143"/>
        <v>0</v>
      </c>
      <c r="G191" s="55">
        <f t="shared" si="143"/>
        <v>0.33333333333333331</v>
      </c>
      <c r="H191" s="55">
        <f t="shared" si="143"/>
        <v>0.5</v>
      </c>
      <c r="I191" s="55">
        <f t="shared" si="143"/>
        <v>0.5</v>
      </c>
      <c r="J191" s="55">
        <f t="shared" si="143"/>
        <v>0.19354838709677419</v>
      </c>
      <c r="K191" s="92"/>
      <c r="L191" s="93"/>
      <c r="M191" s="92"/>
      <c r="N191" s="31">
        <f>M190</f>
        <v>146.92580705886675</v>
      </c>
      <c r="P191" s="82" t="s">
        <v>115</v>
      </c>
      <c r="Q191" s="2" t="s">
        <v>128</v>
      </c>
      <c r="R191" s="2" t="e">
        <v>#VALUE!</v>
      </c>
      <c r="S191" s="2" t="e">
        <v>#VALUE!</v>
      </c>
      <c r="T191" s="2" t="e">
        <v>#VALUE!</v>
      </c>
      <c r="U191" s="2" t="e">
        <v>#VALUE!</v>
      </c>
      <c r="V191" s="2" t="e">
        <v>#VALUE!</v>
      </c>
      <c r="W191" s="2" t="e">
        <v>#VALUE!</v>
      </c>
    </row>
    <row r="192" spans="1:23" x14ac:dyDescent="0.15">
      <c r="A192" s="91" t="s">
        <v>172</v>
      </c>
      <c r="B192" s="51"/>
      <c r="C192" s="51" t="s">
        <v>92</v>
      </c>
      <c r="D192" s="47">
        <v>2</v>
      </c>
      <c r="E192" s="47">
        <v>1</v>
      </c>
      <c r="F192" s="47">
        <v>0</v>
      </c>
      <c r="G192" s="47">
        <v>2</v>
      </c>
      <c r="H192" s="47">
        <v>0</v>
      </c>
      <c r="I192" s="47">
        <v>0</v>
      </c>
      <c r="J192" s="47">
        <f>SUM(D192:I192)</f>
        <v>5</v>
      </c>
      <c r="K192" s="49"/>
      <c r="L192" s="49"/>
      <c r="M192" s="49"/>
      <c r="P192" s="82" t="s">
        <v>116</v>
      </c>
      <c r="Q192" s="2">
        <v>2</v>
      </c>
      <c r="R192" s="2">
        <v>8</v>
      </c>
      <c r="S192" s="2">
        <v>8</v>
      </c>
      <c r="T192" s="2">
        <v>8</v>
      </c>
      <c r="U192" s="2">
        <v>16</v>
      </c>
      <c r="V192" s="2">
        <v>8</v>
      </c>
      <c r="W192" s="2">
        <v>8</v>
      </c>
    </row>
    <row r="193" spans="1:23" x14ac:dyDescent="0.15">
      <c r="A193" s="91"/>
      <c r="B193" s="90" t="s">
        <v>141</v>
      </c>
      <c r="C193" s="46" t="s">
        <v>93</v>
      </c>
      <c r="D193" s="47">
        <f>R157</f>
        <v>12</v>
      </c>
      <c r="E193" s="47">
        <f t="shared" ref="E193:I193" si="144">S157</f>
        <v>12</v>
      </c>
      <c r="F193" s="47">
        <f t="shared" si="144"/>
        <v>12</v>
      </c>
      <c r="G193" s="47">
        <f t="shared" si="144"/>
        <v>12</v>
      </c>
      <c r="H193" s="47">
        <f t="shared" si="144"/>
        <v>12</v>
      </c>
      <c r="I193" s="47">
        <f t="shared" si="144"/>
        <v>0</v>
      </c>
      <c r="J193" s="47">
        <f>SUM(D193:I193)</f>
        <v>60</v>
      </c>
      <c r="K193" s="92">
        <f>128*N$41</f>
        <v>59.534883720930232</v>
      </c>
      <c r="L193" s="93">
        <f>(D193*K$37+E193*L$37+F193*M$37+G193*N$37+H193*O$37+I193*P$37+Q157*Q$37)/1000000</f>
        <v>0.36944399999999999</v>
      </c>
      <c r="M193" s="92">
        <f>K193/L193</f>
        <v>161.14724754206384</v>
      </c>
      <c r="N193" s="80">
        <f>J194</f>
        <v>8.3333333333333329E-2</v>
      </c>
      <c r="P193" s="82" t="s">
        <v>117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</row>
    <row r="194" spans="1:23" x14ac:dyDescent="0.15">
      <c r="A194" s="91"/>
      <c r="B194" s="91"/>
      <c r="C194" s="46" t="s">
        <v>85</v>
      </c>
      <c r="D194" s="48">
        <f>D192/D193</f>
        <v>0.16666666666666666</v>
      </c>
      <c r="E194" s="48">
        <f>E192/E193</f>
        <v>8.3333333333333329E-2</v>
      </c>
      <c r="F194" s="48">
        <f>F192/F193</f>
        <v>0</v>
      </c>
      <c r="G194" s="48">
        <f>G192/G193</f>
        <v>0.16666666666666666</v>
      </c>
      <c r="H194" s="48">
        <f>H192/H193</f>
        <v>0</v>
      </c>
      <c r="I194" s="48" t="s">
        <v>134</v>
      </c>
      <c r="J194" s="48">
        <f>J192/J193</f>
        <v>8.3333333333333329E-2</v>
      </c>
      <c r="K194" s="92"/>
      <c r="L194" s="93"/>
      <c r="M194" s="92"/>
      <c r="N194" s="31">
        <f>M193</f>
        <v>161.14724754206384</v>
      </c>
      <c r="P194" s="82" t="s">
        <v>118</v>
      </c>
      <c r="Q194" s="2">
        <v>3</v>
      </c>
      <c r="R194" s="2">
        <v>12</v>
      </c>
      <c r="S194" s="2">
        <v>12</v>
      </c>
      <c r="T194" s="2">
        <v>12</v>
      </c>
      <c r="U194" s="2">
        <v>24</v>
      </c>
      <c r="V194" s="2">
        <v>12</v>
      </c>
      <c r="W194" s="2">
        <v>12</v>
      </c>
    </row>
    <row r="195" spans="1:23" x14ac:dyDescent="0.15">
      <c r="A195" s="91"/>
      <c r="B195" s="91" t="s">
        <v>78</v>
      </c>
      <c r="C195" s="46" t="s">
        <v>93</v>
      </c>
      <c r="D195" s="47">
        <f>R194</f>
        <v>12</v>
      </c>
      <c r="E195" s="47">
        <f t="shared" ref="E195:I195" si="145">S194</f>
        <v>12</v>
      </c>
      <c r="F195" s="47">
        <f t="shared" si="145"/>
        <v>12</v>
      </c>
      <c r="G195" s="47">
        <f t="shared" si="145"/>
        <v>24</v>
      </c>
      <c r="H195" s="47">
        <f t="shared" si="145"/>
        <v>12</v>
      </c>
      <c r="I195" s="47">
        <f t="shared" si="145"/>
        <v>12</v>
      </c>
      <c r="J195" s="47">
        <f>SUM(D195:I195)</f>
        <v>84</v>
      </c>
      <c r="K195" s="94">
        <f>128*N$43</f>
        <v>32.904884318766065</v>
      </c>
      <c r="L195" s="93">
        <f>(D195*K$37+E195*L$37+F195*M$37+G195*N$37+H195*O$37+I195*P$37+Q194*Q$37)/1000000</f>
        <v>0.47630400000000001</v>
      </c>
      <c r="M195" s="92">
        <f t="shared" ref="M195" si="146">K195/L195</f>
        <v>69.083787494470059</v>
      </c>
      <c r="N195" s="80">
        <f>J196</f>
        <v>5.9523809523809521E-2</v>
      </c>
      <c r="P195" s="82" t="s">
        <v>119</v>
      </c>
      <c r="Q195" s="2">
        <v>3</v>
      </c>
      <c r="R195" s="2">
        <v>12</v>
      </c>
      <c r="S195" s="2">
        <v>12</v>
      </c>
      <c r="T195" s="2">
        <v>12</v>
      </c>
      <c r="U195" s="2">
        <v>24</v>
      </c>
      <c r="V195" s="2">
        <v>12</v>
      </c>
      <c r="W195" s="2">
        <v>12</v>
      </c>
    </row>
    <row r="196" spans="1:23" x14ac:dyDescent="0.15">
      <c r="A196" s="91"/>
      <c r="B196" s="91"/>
      <c r="C196" s="46" t="s">
        <v>85</v>
      </c>
      <c r="D196" s="53">
        <f>D192/D195</f>
        <v>0.16666666666666666</v>
      </c>
      <c r="E196" s="53">
        <f t="shared" ref="E196:J196" si="147">E192/E195</f>
        <v>8.3333333333333329E-2</v>
      </c>
      <c r="F196" s="53">
        <f t="shared" si="147"/>
        <v>0</v>
      </c>
      <c r="G196" s="53">
        <f t="shared" si="147"/>
        <v>8.3333333333333329E-2</v>
      </c>
      <c r="H196" s="53">
        <f t="shared" si="147"/>
        <v>0</v>
      </c>
      <c r="I196" s="53">
        <f t="shared" si="147"/>
        <v>0</v>
      </c>
      <c r="J196" s="53">
        <f t="shared" si="147"/>
        <v>5.9523809523809521E-2</v>
      </c>
      <c r="K196" s="95"/>
      <c r="L196" s="93"/>
      <c r="M196" s="92"/>
      <c r="N196" s="31">
        <f>M195</f>
        <v>69.083787494470059</v>
      </c>
      <c r="P196" s="82" t="s">
        <v>120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</row>
    <row r="197" spans="1:23" x14ac:dyDescent="0.15">
      <c r="A197" s="91"/>
      <c r="B197" s="91" t="s">
        <v>80</v>
      </c>
      <c r="C197" s="46" t="s">
        <v>93</v>
      </c>
      <c r="D197" s="54">
        <f>R231</f>
        <v>16</v>
      </c>
      <c r="E197" s="54">
        <f t="shared" ref="E197:I197" si="148">S231</f>
        <v>24</v>
      </c>
      <c r="F197" s="54">
        <f t="shared" si="148"/>
        <v>8</v>
      </c>
      <c r="G197" s="54">
        <f t="shared" si="148"/>
        <v>24</v>
      </c>
      <c r="H197" s="54">
        <f t="shared" si="148"/>
        <v>4</v>
      </c>
      <c r="I197" s="54">
        <f t="shared" si="148"/>
        <v>8</v>
      </c>
      <c r="J197" s="54">
        <f>SUM(D197:I197)</f>
        <v>84</v>
      </c>
      <c r="K197" s="92">
        <f>128*N$45</f>
        <v>9.9378881987577632</v>
      </c>
      <c r="L197" s="93">
        <f>(D197*K$37+E197*L$37+F197*M$37+G197*N$37+H197*O$37+I197*P$37+Q231*Q$37)/1000000</f>
        <v>0.312249</v>
      </c>
      <c r="M197" s="92">
        <f t="shared" ref="M197" si="149">K197/L197</f>
        <v>31.826805526223506</v>
      </c>
      <c r="N197" s="80">
        <f>J198</f>
        <v>5.9523809523809521E-2</v>
      </c>
      <c r="P197" s="82" t="s">
        <v>121</v>
      </c>
      <c r="Q197" s="2">
        <v>6</v>
      </c>
      <c r="R197" s="2">
        <v>24</v>
      </c>
      <c r="S197" s="2">
        <v>24</v>
      </c>
      <c r="T197" s="2">
        <v>24</v>
      </c>
      <c r="U197" s="2">
        <v>48</v>
      </c>
      <c r="V197" s="2">
        <v>24</v>
      </c>
      <c r="W197" s="2">
        <v>24</v>
      </c>
    </row>
    <row r="198" spans="1:23" x14ac:dyDescent="0.15">
      <c r="A198" s="91"/>
      <c r="B198" s="91"/>
      <c r="C198" s="46" t="s">
        <v>85</v>
      </c>
      <c r="D198" s="53">
        <f>D192/D197</f>
        <v>0.125</v>
      </c>
      <c r="E198" s="53">
        <f t="shared" ref="E198:J198" si="150">E192/E197</f>
        <v>4.1666666666666664E-2</v>
      </c>
      <c r="F198" s="53">
        <f t="shared" si="150"/>
        <v>0</v>
      </c>
      <c r="G198" s="53">
        <f t="shared" si="150"/>
        <v>8.3333333333333329E-2</v>
      </c>
      <c r="H198" s="53">
        <f t="shared" si="150"/>
        <v>0</v>
      </c>
      <c r="I198" s="53">
        <f t="shared" si="150"/>
        <v>0</v>
      </c>
      <c r="J198" s="53">
        <f t="shared" si="150"/>
        <v>5.9523809523809521E-2</v>
      </c>
      <c r="K198" s="92"/>
      <c r="L198" s="93"/>
      <c r="M198" s="92"/>
      <c r="N198" s="31">
        <f>M197</f>
        <v>31.826805526223506</v>
      </c>
      <c r="P198" s="82" t="s">
        <v>122</v>
      </c>
      <c r="Q198" s="2">
        <v>2</v>
      </c>
      <c r="R198" s="2">
        <v>8</v>
      </c>
      <c r="S198" s="2">
        <v>8</v>
      </c>
      <c r="T198" s="2">
        <v>8</v>
      </c>
      <c r="U198" s="2">
        <v>16</v>
      </c>
      <c r="V198" s="2">
        <v>8</v>
      </c>
      <c r="W198" s="2">
        <v>8</v>
      </c>
    </row>
    <row r="199" spans="1:23" x14ac:dyDescent="0.15">
      <c r="A199" s="91"/>
      <c r="B199" s="91" t="s">
        <v>82</v>
      </c>
      <c r="C199" s="46" t="s">
        <v>93</v>
      </c>
      <c r="D199" s="47">
        <f>R120</f>
        <v>12</v>
      </c>
      <c r="E199" s="47">
        <f t="shared" ref="E199:I199" si="151">S120</f>
        <v>24</v>
      </c>
      <c r="F199" s="47">
        <f t="shared" si="151"/>
        <v>6</v>
      </c>
      <c r="G199" s="47">
        <f t="shared" si="151"/>
        <v>12</v>
      </c>
      <c r="H199" s="47">
        <f t="shared" si="151"/>
        <v>12</v>
      </c>
      <c r="I199" s="47">
        <f t="shared" si="151"/>
        <v>0</v>
      </c>
      <c r="J199" s="47">
        <f>SUM(D199:I199)</f>
        <v>66</v>
      </c>
      <c r="K199" s="92">
        <f>128*N$47</f>
        <v>64</v>
      </c>
      <c r="L199" s="93">
        <f>(D199*K$37+E199*L$37+F199*M$37+G199*N$37+H199*O$37+I199*P$37+Q120*Q$37)/1000000</f>
        <v>0.349578</v>
      </c>
      <c r="M199" s="92">
        <f t="shared" ref="M199" si="152">K199/L199</f>
        <v>183.07788247544181</v>
      </c>
      <c r="N199" s="80">
        <f>J200</f>
        <v>7.575757575757576E-2</v>
      </c>
      <c r="P199" s="2" t="s">
        <v>123</v>
      </c>
      <c r="Q199" s="2">
        <v>4</v>
      </c>
      <c r="R199" s="2">
        <v>16</v>
      </c>
      <c r="S199" s="2">
        <v>16</v>
      </c>
      <c r="T199" s="2">
        <v>16</v>
      </c>
      <c r="U199" s="2">
        <v>32</v>
      </c>
      <c r="V199" s="2">
        <v>16</v>
      </c>
      <c r="W199" s="2">
        <v>16</v>
      </c>
    </row>
    <row r="200" spans="1:23" x14ac:dyDescent="0.15">
      <c r="A200" s="91"/>
      <c r="B200" s="91"/>
      <c r="C200" s="46" t="s">
        <v>85</v>
      </c>
      <c r="D200" s="48">
        <f>D192/D199</f>
        <v>0.16666666666666666</v>
      </c>
      <c r="E200" s="48">
        <f t="shared" ref="E200:H200" si="153">E192/E199</f>
        <v>4.1666666666666664E-2</v>
      </c>
      <c r="F200" s="48">
        <f t="shared" si="153"/>
        <v>0</v>
      </c>
      <c r="G200" s="48">
        <f t="shared" si="153"/>
        <v>0.16666666666666666</v>
      </c>
      <c r="H200" s="48">
        <f t="shared" si="153"/>
        <v>0</v>
      </c>
      <c r="I200" s="48" t="s">
        <v>134</v>
      </c>
      <c r="J200" s="48">
        <f t="shared" ref="J200" si="154">J192/J199</f>
        <v>7.575757575757576E-2</v>
      </c>
      <c r="K200" s="92"/>
      <c r="L200" s="93"/>
      <c r="M200" s="92"/>
      <c r="N200" s="31">
        <f>M199</f>
        <v>183.07788247544181</v>
      </c>
      <c r="P200" s="2" t="s">
        <v>124</v>
      </c>
      <c r="Q200" s="2">
        <v>4</v>
      </c>
      <c r="R200" s="2">
        <v>16</v>
      </c>
      <c r="S200" s="2">
        <v>16</v>
      </c>
      <c r="T200" s="2">
        <v>16</v>
      </c>
      <c r="U200" s="2">
        <v>32</v>
      </c>
      <c r="V200" s="2">
        <v>16</v>
      </c>
      <c r="W200" s="2">
        <v>16</v>
      </c>
    </row>
    <row r="201" spans="1:23" x14ac:dyDescent="0.15">
      <c r="A201" s="91"/>
      <c r="B201" s="96" t="s">
        <v>84</v>
      </c>
      <c r="C201" s="46" t="s">
        <v>93</v>
      </c>
      <c r="D201" s="57">
        <f>R83</f>
        <v>7</v>
      </c>
      <c r="E201" s="57">
        <f t="shared" ref="E201:I201" si="155">S83</f>
        <v>7</v>
      </c>
      <c r="F201" s="57">
        <f t="shared" si="155"/>
        <v>3</v>
      </c>
      <c r="G201" s="57">
        <f t="shared" si="155"/>
        <v>6</v>
      </c>
      <c r="H201" s="57">
        <f t="shared" si="155"/>
        <v>4</v>
      </c>
      <c r="I201" s="57">
        <f t="shared" si="155"/>
        <v>4</v>
      </c>
      <c r="J201" s="57">
        <f>SUM(D201:I201)</f>
        <v>31</v>
      </c>
      <c r="K201" s="92">
        <f>128*N$49</f>
        <v>64</v>
      </c>
      <c r="L201" s="93">
        <f>(D201*K$37+E201*L$37+F201*M$37+G201*N$37+H201*O$37+I201*P$37+Q83*Q$37)/1000000</f>
        <v>0.21779699999999999</v>
      </c>
      <c r="M201" s="92">
        <f t="shared" ref="M201" si="156">K201/L201</f>
        <v>293.8516141177335</v>
      </c>
      <c r="N201" s="80">
        <f>J202</f>
        <v>0.16129032258064516</v>
      </c>
      <c r="P201" s="2">
        <v>0</v>
      </c>
      <c r="R201" s="2">
        <v>32</v>
      </c>
      <c r="S201" s="2">
        <v>48</v>
      </c>
      <c r="T201" s="2">
        <v>16</v>
      </c>
      <c r="U201" s="2">
        <v>48</v>
      </c>
      <c r="V201" s="2">
        <v>8</v>
      </c>
      <c r="W201" s="2">
        <v>16</v>
      </c>
    </row>
    <row r="202" spans="1:23" x14ac:dyDescent="0.15">
      <c r="A202" s="91"/>
      <c r="B202" s="91"/>
      <c r="C202" s="46" t="s">
        <v>85</v>
      </c>
      <c r="D202" s="55">
        <f>D192/D201</f>
        <v>0.2857142857142857</v>
      </c>
      <c r="E202" s="55">
        <f t="shared" ref="E202:J202" si="157">E192/E201</f>
        <v>0.14285714285714285</v>
      </c>
      <c r="F202" s="55">
        <f t="shared" si="157"/>
        <v>0</v>
      </c>
      <c r="G202" s="55">
        <f t="shared" si="157"/>
        <v>0.33333333333333331</v>
      </c>
      <c r="H202" s="55">
        <f t="shared" si="157"/>
        <v>0</v>
      </c>
      <c r="I202" s="55">
        <f t="shared" si="157"/>
        <v>0</v>
      </c>
      <c r="J202" s="55">
        <f t="shared" si="157"/>
        <v>0.16129032258064516</v>
      </c>
      <c r="K202" s="92"/>
      <c r="L202" s="93"/>
      <c r="M202" s="92"/>
      <c r="N202" s="31">
        <f>M201</f>
        <v>293.8516141177335</v>
      </c>
      <c r="O202" s="2" t="s">
        <v>79</v>
      </c>
      <c r="P202" s="2" t="s">
        <v>0</v>
      </c>
      <c r="Q202" s="2">
        <v>2</v>
      </c>
      <c r="R202" s="2">
        <v>16</v>
      </c>
      <c r="S202" s="2">
        <v>24</v>
      </c>
      <c r="T202" s="2">
        <v>8</v>
      </c>
      <c r="U202" s="2">
        <v>24</v>
      </c>
      <c r="V202" s="2">
        <v>4</v>
      </c>
      <c r="W202" s="2">
        <v>8</v>
      </c>
    </row>
    <row r="203" spans="1:23" x14ac:dyDescent="0.15">
      <c r="A203" s="91" t="s">
        <v>173</v>
      </c>
      <c r="B203" s="51"/>
      <c r="C203" s="51" t="s">
        <v>92</v>
      </c>
      <c r="D203" s="47">
        <v>0</v>
      </c>
      <c r="E203" s="47">
        <v>0</v>
      </c>
      <c r="F203" s="47">
        <v>2</v>
      </c>
      <c r="G203" s="47">
        <v>4</v>
      </c>
      <c r="H203" s="47">
        <v>4</v>
      </c>
      <c r="I203" s="47">
        <v>4</v>
      </c>
      <c r="J203" s="47">
        <f>SUM(D203:I203)</f>
        <v>14</v>
      </c>
      <c r="K203" s="49"/>
      <c r="L203" s="49"/>
      <c r="M203" s="49"/>
      <c r="P203" s="2" t="s">
        <v>6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</row>
    <row r="204" spans="1:23" ht="15" customHeight="1" x14ac:dyDescent="0.15">
      <c r="A204" s="91"/>
      <c r="B204" s="90" t="s">
        <v>141</v>
      </c>
      <c r="C204" s="46" t="s">
        <v>93</v>
      </c>
      <c r="D204" s="47">
        <f>R158</f>
        <v>12</v>
      </c>
      <c r="E204" s="47">
        <f t="shared" ref="E204:I204" si="158">S158</f>
        <v>12</v>
      </c>
      <c r="F204" s="47">
        <f t="shared" si="158"/>
        <v>12</v>
      </c>
      <c r="G204" s="47">
        <f t="shared" si="158"/>
        <v>12</v>
      </c>
      <c r="H204" s="47">
        <f t="shared" si="158"/>
        <v>12</v>
      </c>
      <c r="I204" s="47">
        <f t="shared" si="158"/>
        <v>0</v>
      </c>
      <c r="J204" s="47">
        <f>SUM(D204:I204)</f>
        <v>60</v>
      </c>
      <c r="K204" s="92">
        <f>128*N$41</f>
        <v>59.534883720930232</v>
      </c>
      <c r="L204" s="93">
        <f>(D204*K$37+E204*L$37+F204*M$37+G204*N$37+H204*O$37+I204*P$37+Q158*Q$37)/1000000</f>
        <v>0.36944399999999999</v>
      </c>
      <c r="M204" s="92">
        <f>K204/L204</f>
        <v>161.14724754206384</v>
      </c>
      <c r="N204" s="80">
        <f>J205</f>
        <v>0.23333333333333334</v>
      </c>
      <c r="P204" s="2" t="s">
        <v>7</v>
      </c>
      <c r="Q204" s="2">
        <v>3</v>
      </c>
      <c r="R204" s="2">
        <v>24</v>
      </c>
      <c r="S204" s="2">
        <v>36</v>
      </c>
      <c r="T204" s="2">
        <v>12</v>
      </c>
      <c r="U204" s="2">
        <v>36</v>
      </c>
      <c r="V204" s="2">
        <v>6</v>
      </c>
      <c r="W204" s="2">
        <v>12</v>
      </c>
    </row>
    <row r="205" spans="1:23" ht="15.75" thickBot="1" x14ac:dyDescent="0.2">
      <c r="A205" s="91"/>
      <c r="B205" s="91"/>
      <c r="C205" s="46" t="s">
        <v>85</v>
      </c>
      <c r="D205" s="48">
        <f>D203/D204</f>
        <v>0</v>
      </c>
      <c r="E205" s="48">
        <f>E203/E204</f>
        <v>0</v>
      </c>
      <c r="F205" s="48">
        <f>F203/F204</f>
        <v>0.16666666666666666</v>
      </c>
      <c r="G205" s="48">
        <f>G203/G204</f>
        <v>0.33333333333333331</v>
      </c>
      <c r="H205" s="48">
        <f>H203/H204</f>
        <v>0.33333333333333331</v>
      </c>
      <c r="I205" s="48" t="s">
        <v>134</v>
      </c>
      <c r="J205" s="48">
        <f>J203/J204</f>
        <v>0.23333333333333334</v>
      </c>
      <c r="K205" s="92"/>
      <c r="L205" s="93"/>
      <c r="M205" s="92"/>
      <c r="N205" s="31">
        <f>M204</f>
        <v>161.14724754206384</v>
      </c>
      <c r="P205" s="2" t="s">
        <v>8</v>
      </c>
      <c r="Q205" s="59">
        <v>3</v>
      </c>
      <c r="R205" s="60">
        <v>24</v>
      </c>
      <c r="S205" s="60">
        <v>36</v>
      </c>
      <c r="T205" s="60">
        <v>12</v>
      </c>
      <c r="U205" s="60">
        <v>36</v>
      </c>
      <c r="V205" s="60">
        <v>6</v>
      </c>
      <c r="W205" s="60">
        <v>12</v>
      </c>
    </row>
    <row r="206" spans="1:23" x14ac:dyDescent="0.15">
      <c r="A206" s="91"/>
      <c r="B206" s="91" t="s">
        <v>78</v>
      </c>
      <c r="C206" s="46" t="s">
        <v>93</v>
      </c>
      <c r="D206" s="47">
        <f>R195</f>
        <v>12</v>
      </c>
      <c r="E206" s="47">
        <f t="shared" ref="E206:I206" si="159">S195</f>
        <v>12</v>
      </c>
      <c r="F206" s="47">
        <f t="shared" si="159"/>
        <v>12</v>
      </c>
      <c r="G206" s="47">
        <f t="shared" si="159"/>
        <v>24</v>
      </c>
      <c r="H206" s="47">
        <f t="shared" si="159"/>
        <v>12</v>
      </c>
      <c r="I206" s="47">
        <f t="shared" si="159"/>
        <v>12</v>
      </c>
      <c r="J206" s="47">
        <f>SUM(D206:I206)</f>
        <v>84</v>
      </c>
      <c r="K206" s="94">
        <f>128*N$43</f>
        <v>32.904884318766065</v>
      </c>
      <c r="L206" s="93">
        <f>(D206*K$37+E206*L$37+F206*M$37+G206*N$37+H206*O$37+I206*P$37+Q195*Q$37)/1000000</f>
        <v>0.47630400000000001</v>
      </c>
      <c r="M206" s="92">
        <f t="shared" ref="M206" si="160">K206/L206</f>
        <v>69.083787494470059</v>
      </c>
      <c r="N206" s="80">
        <f>J207</f>
        <v>0.16666666666666666</v>
      </c>
      <c r="P206" s="2" t="s">
        <v>9</v>
      </c>
      <c r="Q206" s="2">
        <v>2</v>
      </c>
      <c r="R206" s="2">
        <v>16</v>
      </c>
      <c r="S206" s="2">
        <v>24</v>
      </c>
      <c r="T206" s="2">
        <v>8</v>
      </c>
      <c r="U206" s="2">
        <v>24</v>
      </c>
      <c r="V206" s="2">
        <v>4</v>
      </c>
      <c r="W206" s="2">
        <v>8</v>
      </c>
    </row>
    <row r="207" spans="1:23" x14ac:dyDescent="0.15">
      <c r="A207" s="91"/>
      <c r="B207" s="91"/>
      <c r="C207" s="46" t="s">
        <v>85</v>
      </c>
      <c r="D207" s="53">
        <f>D203/D206</f>
        <v>0</v>
      </c>
      <c r="E207" s="53">
        <f t="shared" ref="E207:J207" si="161">E203/E206</f>
        <v>0</v>
      </c>
      <c r="F207" s="53">
        <f t="shared" si="161"/>
        <v>0.16666666666666666</v>
      </c>
      <c r="G207" s="53">
        <f t="shared" si="161"/>
        <v>0.16666666666666666</v>
      </c>
      <c r="H207" s="53">
        <f t="shared" si="161"/>
        <v>0.33333333333333331</v>
      </c>
      <c r="I207" s="53">
        <f t="shared" si="161"/>
        <v>0.33333333333333331</v>
      </c>
      <c r="J207" s="53">
        <f t="shared" si="161"/>
        <v>0.16666666666666666</v>
      </c>
      <c r="K207" s="95"/>
      <c r="L207" s="93"/>
      <c r="M207" s="92"/>
      <c r="N207" s="31">
        <f>M206</f>
        <v>69.083787494470059</v>
      </c>
      <c r="P207" s="2" t="s">
        <v>97</v>
      </c>
      <c r="Q207" s="2">
        <v>2</v>
      </c>
      <c r="R207" s="2">
        <v>16</v>
      </c>
      <c r="S207" s="2">
        <v>24</v>
      </c>
      <c r="T207" s="2">
        <v>8</v>
      </c>
      <c r="U207" s="2">
        <v>24</v>
      </c>
      <c r="V207" s="2">
        <v>4</v>
      </c>
      <c r="W207" s="2">
        <v>8</v>
      </c>
    </row>
    <row r="208" spans="1:23" x14ac:dyDescent="0.15">
      <c r="A208" s="91"/>
      <c r="B208" s="91" t="s">
        <v>80</v>
      </c>
      <c r="C208" s="46" t="s">
        <v>93</v>
      </c>
      <c r="D208" s="54" t="s">
        <v>165</v>
      </c>
      <c r="E208" s="54" t="s">
        <v>165</v>
      </c>
      <c r="F208" s="54" t="s">
        <v>165</v>
      </c>
      <c r="G208" s="54" t="s">
        <v>165</v>
      </c>
      <c r="H208" s="54" t="s">
        <v>165</v>
      </c>
      <c r="I208" s="54" t="s">
        <v>165</v>
      </c>
      <c r="J208" s="54" t="s">
        <v>165</v>
      </c>
      <c r="K208" s="92" t="s">
        <v>166</v>
      </c>
      <c r="L208" s="92" t="s">
        <v>166</v>
      </c>
      <c r="M208" s="92" t="s">
        <v>167</v>
      </c>
      <c r="N208" s="80" t="str">
        <f>J209</f>
        <v>/</v>
      </c>
      <c r="P208" s="2" t="s">
        <v>98</v>
      </c>
      <c r="Q208" s="2">
        <v>4</v>
      </c>
      <c r="R208" s="2">
        <v>32</v>
      </c>
      <c r="S208" s="2">
        <v>48</v>
      </c>
      <c r="T208" s="2">
        <v>16</v>
      </c>
      <c r="U208" s="2">
        <v>48</v>
      </c>
      <c r="V208" s="2">
        <v>8</v>
      </c>
      <c r="W208" s="2">
        <v>16</v>
      </c>
    </row>
    <row r="209" spans="1:23" x14ac:dyDescent="0.15">
      <c r="A209" s="91"/>
      <c r="B209" s="91"/>
      <c r="C209" s="46" t="s">
        <v>85</v>
      </c>
      <c r="D209" s="54" t="s">
        <v>165</v>
      </c>
      <c r="E209" s="54" t="s">
        <v>165</v>
      </c>
      <c r="F209" s="54" t="s">
        <v>165</v>
      </c>
      <c r="G209" s="54" t="s">
        <v>165</v>
      </c>
      <c r="H209" s="54" t="s">
        <v>165</v>
      </c>
      <c r="I209" s="54" t="s">
        <v>165</v>
      </c>
      <c r="J209" s="54" t="s">
        <v>165</v>
      </c>
      <c r="K209" s="92"/>
      <c r="L209" s="92"/>
      <c r="M209" s="92"/>
      <c r="N209" s="31" t="str">
        <f>M208</f>
        <v>/</v>
      </c>
      <c r="P209" s="2" t="s">
        <v>10</v>
      </c>
      <c r="Q209" s="2">
        <v>1</v>
      </c>
      <c r="R209" s="2">
        <v>8</v>
      </c>
      <c r="S209" s="2">
        <v>12</v>
      </c>
      <c r="T209" s="2">
        <v>4</v>
      </c>
      <c r="U209" s="2">
        <v>12</v>
      </c>
      <c r="V209" s="2">
        <v>2</v>
      </c>
      <c r="W209" s="2">
        <v>4</v>
      </c>
    </row>
    <row r="210" spans="1:23" x14ac:dyDescent="0.15">
      <c r="A210" s="91"/>
      <c r="B210" s="91" t="s">
        <v>82</v>
      </c>
      <c r="C210" s="46" t="s">
        <v>93</v>
      </c>
      <c r="D210" s="47">
        <f>R121</f>
        <v>16</v>
      </c>
      <c r="E210" s="47">
        <f t="shared" ref="E210:I210" si="162">S121</f>
        <v>32</v>
      </c>
      <c r="F210" s="47">
        <f t="shared" si="162"/>
        <v>8</v>
      </c>
      <c r="G210" s="47">
        <f t="shared" si="162"/>
        <v>16</v>
      </c>
      <c r="H210" s="47">
        <f t="shared" si="162"/>
        <v>16</v>
      </c>
      <c r="I210" s="47">
        <f t="shared" si="162"/>
        <v>0</v>
      </c>
      <c r="J210" s="47">
        <f>SUM(D210:I210)</f>
        <v>88</v>
      </c>
      <c r="K210" s="92">
        <f>128*N$47</f>
        <v>64</v>
      </c>
      <c r="L210" s="93">
        <f>(D210*K$37+E210*L$37+F210*M$37+G210*N$37+H210*O$37+I210*P$37+Q121*Q$37)/1000000</f>
        <v>0.46610400000000002</v>
      </c>
      <c r="M210" s="92">
        <f t="shared" ref="M210" si="163">K210/L210</f>
        <v>137.30841185658136</v>
      </c>
      <c r="N210" s="80">
        <f>J211</f>
        <v>0.15909090909090909</v>
      </c>
      <c r="P210" s="2" t="s">
        <v>99</v>
      </c>
      <c r="Q210" s="2">
        <v>7</v>
      </c>
      <c r="R210" s="2">
        <v>56</v>
      </c>
      <c r="S210" s="2">
        <v>84</v>
      </c>
      <c r="T210" s="2">
        <v>28</v>
      </c>
      <c r="U210" s="2">
        <v>84</v>
      </c>
      <c r="V210" s="2">
        <v>14</v>
      </c>
      <c r="W210" s="2">
        <v>28</v>
      </c>
    </row>
    <row r="211" spans="1:23" x14ac:dyDescent="0.15">
      <c r="A211" s="91"/>
      <c r="B211" s="91"/>
      <c r="C211" s="46" t="s">
        <v>85</v>
      </c>
      <c r="D211" s="48">
        <f>D203/D210</f>
        <v>0</v>
      </c>
      <c r="E211" s="48">
        <f t="shared" ref="E211:H211" si="164">E203/E210</f>
        <v>0</v>
      </c>
      <c r="F211" s="48">
        <f t="shared" si="164"/>
        <v>0.25</v>
      </c>
      <c r="G211" s="48">
        <f t="shared" si="164"/>
        <v>0.25</v>
      </c>
      <c r="H211" s="48">
        <f t="shared" si="164"/>
        <v>0.25</v>
      </c>
      <c r="I211" s="48" t="s">
        <v>134</v>
      </c>
      <c r="J211" s="48">
        <f t="shared" ref="J211" si="165">J203/J210</f>
        <v>0.15909090909090909</v>
      </c>
      <c r="K211" s="92"/>
      <c r="L211" s="93"/>
      <c r="M211" s="92"/>
      <c r="N211" s="31">
        <f>M210</f>
        <v>137.30841185658136</v>
      </c>
      <c r="P211" s="2" t="s">
        <v>100</v>
      </c>
      <c r="Q211" s="2" t="s">
        <v>128</v>
      </c>
      <c r="R211" s="2" t="e">
        <v>#VALUE!</v>
      </c>
      <c r="S211" s="2" t="e">
        <v>#VALUE!</v>
      </c>
      <c r="T211" s="2" t="e">
        <v>#VALUE!</v>
      </c>
      <c r="U211" s="2" t="e">
        <v>#VALUE!</v>
      </c>
      <c r="V211" s="2" t="e">
        <v>#VALUE!</v>
      </c>
      <c r="W211" s="2" t="e">
        <v>#VALUE!</v>
      </c>
    </row>
    <row r="212" spans="1:23" x14ac:dyDescent="0.15">
      <c r="A212" s="91"/>
      <c r="B212" s="96" t="s">
        <v>84</v>
      </c>
      <c r="C212" s="46" t="s">
        <v>93</v>
      </c>
      <c r="D212" s="57">
        <f>R84</f>
        <v>7</v>
      </c>
      <c r="E212" s="57">
        <f t="shared" ref="E212:I212" si="166">S84</f>
        <v>7</v>
      </c>
      <c r="F212" s="57">
        <f t="shared" si="166"/>
        <v>3</v>
      </c>
      <c r="G212" s="57">
        <f t="shared" si="166"/>
        <v>6</v>
      </c>
      <c r="H212" s="57">
        <f t="shared" si="166"/>
        <v>4</v>
      </c>
      <c r="I212" s="57">
        <f t="shared" si="166"/>
        <v>4</v>
      </c>
      <c r="J212" s="57">
        <f>SUM(D212:I212)</f>
        <v>31</v>
      </c>
      <c r="K212" s="92">
        <f>128*N$49</f>
        <v>64</v>
      </c>
      <c r="L212" s="93">
        <f>(D212*K$37+E212*L$37+F212*M$37+G212*N$37+H212*O$37+I212*P$37+Q84*Q$37)/1000000</f>
        <v>0.21779699999999999</v>
      </c>
      <c r="M212" s="92">
        <f t="shared" ref="M212" si="167">K212/L212</f>
        <v>293.8516141177335</v>
      </c>
      <c r="N212" s="80">
        <f>J213</f>
        <v>0.45161290322580644</v>
      </c>
      <c r="P212" s="2" t="s">
        <v>101</v>
      </c>
      <c r="Q212" s="2" t="s">
        <v>128</v>
      </c>
      <c r="R212" s="2" t="e">
        <v>#VALUE!</v>
      </c>
      <c r="S212" s="2" t="e">
        <v>#VALUE!</v>
      </c>
      <c r="T212" s="2" t="e">
        <v>#VALUE!</v>
      </c>
      <c r="U212" s="2" t="e">
        <v>#VALUE!</v>
      </c>
      <c r="V212" s="2" t="e">
        <v>#VALUE!</v>
      </c>
      <c r="W212" s="2" t="e">
        <v>#VALUE!</v>
      </c>
    </row>
    <row r="213" spans="1:23" x14ac:dyDescent="0.15">
      <c r="A213" s="91"/>
      <c r="B213" s="91"/>
      <c r="C213" s="46" t="s">
        <v>85</v>
      </c>
      <c r="D213" s="55">
        <f>D203/D212</f>
        <v>0</v>
      </c>
      <c r="E213" s="55">
        <f t="shared" ref="E213:J213" si="168">E203/E212</f>
        <v>0</v>
      </c>
      <c r="F213" s="55">
        <f t="shared" si="168"/>
        <v>0.66666666666666663</v>
      </c>
      <c r="G213" s="55">
        <f t="shared" si="168"/>
        <v>0.66666666666666663</v>
      </c>
      <c r="H213" s="55">
        <f t="shared" si="168"/>
        <v>1</v>
      </c>
      <c r="I213" s="55">
        <f t="shared" si="168"/>
        <v>1</v>
      </c>
      <c r="J213" s="55">
        <f t="shared" si="168"/>
        <v>0.45161290322580644</v>
      </c>
      <c r="K213" s="92"/>
      <c r="L213" s="93"/>
      <c r="M213" s="92"/>
      <c r="N213" s="31">
        <f>M212</f>
        <v>293.8516141177335</v>
      </c>
      <c r="P213" s="2" t="s">
        <v>102</v>
      </c>
      <c r="Q213" s="2">
        <v>3</v>
      </c>
      <c r="R213" s="2">
        <v>24</v>
      </c>
      <c r="S213" s="2">
        <v>36</v>
      </c>
      <c r="T213" s="2">
        <v>12</v>
      </c>
      <c r="U213" s="2">
        <v>36</v>
      </c>
      <c r="V213" s="2">
        <v>6</v>
      </c>
      <c r="W213" s="2">
        <v>12</v>
      </c>
    </row>
    <row r="214" spans="1:23" x14ac:dyDescent="0.15">
      <c r="A214" s="91" t="s">
        <v>174</v>
      </c>
      <c r="B214" s="51"/>
      <c r="C214" s="51" t="s">
        <v>92</v>
      </c>
      <c r="D214" s="47">
        <v>0</v>
      </c>
      <c r="E214" s="47">
        <v>0</v>
      </c>
      <c r="F214" s="47">
        <v>0</v>
      </c>
      <c r="G214" s="47">
        <v>8</v>
      </c>
      <c r="H214" s="47">
        <v>4</v>
      </c>
      <c r="I214" s="47">
        <v>0</v>
      </c>
      <c r="J214" s="47">
        <f>SUM(D214:I214)</f>
        <v>12</v>
      </c>
      <c r="K214" s="49"/>
      <c r="L214" s="49"/>
      <c r="M214" s="49"/>
      <c r="P214" s="2" t="s">
        <v>103</v>
      </c>
      <c r="Q214" s="2">
        <v>1</v>
      </c>
      <c r="R214" s="2">
        <v>8</v>
      </c>
      <c r="S214" s="2">
        <v>12</v>
      </c>
      <c r="T214" s="2">
        <v>4</v>
      </c>
      <c r="U214" s="2">
        <v>12</v>
      </c>
      <c r="V214" s="2">
        <v>2</v>
      </c>
      <c r="W214" s="2">
        <v>4</v>
      </c>
    </row>
    <row r="215" spans="1:23" x14ac:dyDescent="0.15">
      <c r="A215" s="91"/>
      <c r="B215" s="90" t="s">
        <v>141</v>
      </c>
      <c r="C215" s="46" t="s">
        <v>93</v>
      </c>
      <c r="D215" s="47">
        <f>R160</f>
        <v>24</v>
      </c>
      <c r="E215" s="47">
        <f t="shared" ref="E215:I215" si="169">S160</f>
        <v>24</v>
      </c>
      <c r="F215" s="47">
        <f t="shared" si="169"/>
        <v>24</v>
      </c>
      <c r="G215" s="47">
        <f t="shared" si="169"/>
        <v>24</v>
      </c>
      <c r="H215" s="47">
        <f t="shared" si="169"/>
        <v>24</v>
      </c>
      <c r="I215" s="47">
        <f t="shared" si="169"/>
        <v>0</v>
      </c>
      <c r="J215" s="47">
        <f>SUM(D215:I215)</f>
        <v>120</v>
      </c>
      <c r="K215" s="92">
        <f>128*N$41</f>
        <v>59.534883720930232</v>
      </c>
      <c r="L215" s="93">
        <f>(D215*K$37+E215*L$37+F215*M$37+G215*N$37+H215*O$37+I215*P$37+Q160*Q$37)/1000000</f>
        <v>0.73888799999999999</v>
      </c>
      <c r="M215" s="92">
        <f>K215/L215</f>
        <v>80.573623771031919</v>
      </c>
      <c r="N215" s="80">
        <f>J216</f>
        <v>0.1</v>
      </c>
      <c r="P215" s="2" t="s">
        <v>104</v>
      </c>
      <c r="Q215" s="2">
        <v>4</v>
      </c>
      <c r="R215" s="2">
        <v>32</v>
      </c>
      <c r="S215" s="2">
        <v>48</v>
      </c>
      <c r="T215" s="2">
        <v>16</v>
      </c>
      <c r="U215" s="2">
        <v>48</v>
      </c>
      <c r="V215" s="2">
        <v>8</v>
      </c>
      <c r="W215" s="2">
        <v>16</v>
      </c>
    </row>
    <row r="216" spans="1:23" x14ac:dyDescent="0.15">
      <c r="A216" s="91"/>
      <c r="B216" s="91"/>
      <c r="C216" s="46" t="s">
        <v>85</v>
      </c>
      <c r="D216" s="48">
        <f>D214/D215</f>
        <v>0</v>
      </c>
      <c r="E216" s="48">
        <f>E214/E215</f>
        <v>0</v>
      </c>
      <c r="F216" s="48">
        <f>F214/F215</f>
        <v>0</v>
      </c>
      <c r="G216" s="48">
        <f>G214/G215</f>
        <v>0.33333333333333331</v>
      </c>
      <c r="H216" s="48">
        <f>H214/H215</f>
        <v>0.16666666666666666</v>
      </c>
      <c r="I216" s="48" t="s">
        <v>134</v>
      </c>
      <c r="J216" s="48">
        <f>J214/J215</f>
        <v>0.1</v>
      </c>
      <c r="K216" s="92"/>
      <c r="L216" s="93"/>
      <c r="M216" s="92"/>
      <c r="N216" s="31">
        <f>M215</f>
        <v>80.573623771031919</v>
      </c>
      <c r="P216" s="2" t="s">
        <v>126</v>
      </c>
      <c r="Q216" s="2">
        <v>3</v>
      </c>
      <c r="R216" s="2">
        <v>24</v>
      </c>
      <c r="S216" s="2">
        <v>36</v>
      </c>
      <c r="T216" s="2">
        <v>12</v>
      </c>
      <c r="U216" s="2">
        <v>36</v>
      </c>
      <c r="V216" s="2">
        <v>6</v>
      </c>
      <c r="W216" s="2">
        <v>12</v>
      </c>
    </row>
    <row r="217" spans="1:23" x14ac:dyDescent="0.15">
      <c r="A217" s="91"/>
      <c r="B217" s="91" t="s">
        <v>78</v>
      </c>
      <c r="C217" s="46" t="s">
        <v>93</v>
      </c>
      <c r="D217" s="47">
        <f>R197</f>
        <v>24</v>
      </c>
      <c r="E217" s="47">
        <f t="shared" ref="E217:I217" si="170">S197</f>
        <v>24</v>
      </c>
      <c r="F217" s="47">
        <f t="shared" si="170"/>
        <v>24</v>
      </c>
      <c r="G217" s="47">
        <f t="shared" si="170"/>
        <v>48</v>
      </c>
      <c r="H217" s="47">
        <f t="shared" si="170"/>
        <v>24</v>
      </c>
      <c r="I217" s="47">
        <f t="shared" si="170"/>
        <v>24</v>
      </c>
      <c r="J217" s="47">
        <f>SUM(D217:I217)</f>
        <v>168</v>
      </c>
      <c r="K217" s="94">
        <f>128*N$43</f>
        <v>32.904884318766065</v>
      </c>
      <c r="L217" s="93">
        <f>(D217*K$37+E217*L$37+F217*M$37+G217*N$37+H217*O$37+I217*P$37+Q197*Q$37)/1000000</f>
        <v>0.95260800000000001</v>
      </c>
      <c r="M217" s="92">
        <f t="shared" ref="M217" si="171">K217/L217</f>
        <v>34.541893747235029</v>
      </c>
      <c r="N217" s="80">
        <f>J218</f>
        <v>7.1428571428571425E-2</v>
      </c>
      <c r="P217" s="2" t="s">
        <v>127</v>
      </c>
      <c r="Q217" s="2" t="s">
        <v>125</v>
      </c>
      <c r="R217" s="2" t="e">
        <v>#VALUE!</v>
      </c>
      <c r="S217" s="2" t="e">
        <v>#VALUE!</v>
      </c>
      <c r="T217" s="2" t="e">
        <v>#VALUE!</v>
      </c>
      <c r="U217" s="2" t="e">
        <v>#VALUE!</v>
      </c>
      <c r="V217" s="2" t="e">
        <v>#VALUE!</v>
      </c>
      <c r="W217" s="2" t="e">
        <v>#VALUE!</v>
      </c>
    </row>
    <row r="218" spans="1:23" x14ac:dyDescent="0.15">
      <c r="A218" s="91"/>
      <c r="B218" s="91"/>
      <c r="C218" s="46" t="s">
        <v>85</v>
      </c>
      <c r="D218" s="53">
        <f>D214/D217</f>
        <v>0</v>
      </c>
      <c r="E218" s="53">
        <f t="shared" ref="E218:J218" si="172">E214/E217</f>
        <v>0</v>
      </c>
      <c r="F218" s="53">
        <f t="shared" si="172"/>
        <v>0</v>
      </c>
      <c r="G218" s="53">
        <f t="shared" si="172"/>
        <v>0.16666666666666666</v>
      </c>
      <c r="H218" s="53">
        <f t="shared" si="172"/>
        <v>0.16666666666666666</v>
      </c>
      <c r="I218" s="53">
        <f t="shared" si="172"/>
        <v>0</v>
      </c>
      <c r="J218" s="53">
        <f t="shared" si="172"/>
        <v>7.1428571428571425E-2</v>
      </c>
      <c r="K218" s="95"/>
      <c r="L218" s="93"/>
      <c r="M218" s="92"/>
      <c r="N218" s="31">
        <f>M217</f>
        <v>34.541893747235029</v>
      </c>
      <c r="P218" s="2" t="s">
        <v>105</v>
      </c>
      <c r="Q218" s="2">
        <v>2</v>
      </c>
      <c r="R218" s="2">
        <v>16</v>
      </c>
      <c r="S218" s="2">
        <v>24</v>
      </c>
      <c r="T218" s="2">
        <v>8</v>
      </c>
      <c r="U218" s="2">
        <v>24</v>
      </c>
      <c r="V218" s="2">
        <v>4</v>
      </c>
      <c r="W218" s="2">
        <v>8</v>
      </c>
    </row>
    <row r="219" spans="1:23" x14ac:dyDescent="0.15">
      <c r="A219" s="91"/>
      <c r="B219" s="91" t="s">
        <v>80</v>
      </c>
      <c r="C219" s="46" t="s">
        <v>93</v>
      </c>
      <c r="D219" s="54" t="s">
        <v>165</v>
      </c>
      <c r="E219" s="54" t="s">
        <v>165</v>
      </c>
      <c r="F219" s="54" t="s">
        <v>165</v>
      </c>
      <c r="G219" s="54" t="s">
        <v>165</v>
      </c>
      <c r="H219" s="54" t="s">
        <v>165</v>
      </c>
      <c r="I219" s="54" t="s">
        <v>165</v>
      </c>
      <c r="J219" s="54" t="s">
        <v>165</v>
      </c>
      <c r="K219" s="92" t="s">
        <v>166</v>
      </c>
      <c r="L219" s="92" t="s">
        <v>166</v>
      </c>
      <c r="M219" s="92" t="s">
        <v>167</v>
      </c>
      <c r="N219" s="80" t="str">
        <f>J220</f>
        <v>/</v>
      </c>
      <c r="P219" s="2" t="s">
        <v>106</v>
      </c>
      <c r="Q219" s="2">
        <v>3</v>
      </c>
      <c r="R219" s="2">
        <v>24</v>
      </c>
      <c r="S219" s="2">
        <v>36</v>
      </c>
      <c r="T219" s="2">
        <v>12</v>
      </c>
      <c r="U219" s="2">
        <v>36</v>
      </c>
      <c r="V219" s="2">
        <v>6</v>
      </c>
      <c r="W219" s="2">
        <v>12</v>
      </c>
    </row>
    <row r="220" spans="1:23" x14ac:dyDescent="0.15">
      <c r="A220" s="91"/>
      <c r="B220" s="91"/>
      <c r="C220" s="46" t="s">
        <v>85</v>
      </c>
      <c r="D220" s="54" t="s">
        <v>165</v>
      </c>
      <c r="E220" s="54" t="s">
        <v>165</v>
      </c>
      <c r="F220" s="54" t="s">
        <v>165</v>
      </c>
      <c r="G220" s="54" t="s">
        <v>165</v>
      </c>
      <c r="H220" s="54" t="s">
        <v>165</v>
      </c>
      <c r="I220" s="54" t="s">
        <v>165</v>
      </c>
      <c r="J220" s="54" t="s">
        <v>165</v>
      </c>
      <c r="K220" s="92"/>
      <c r="L220" s="92"/>
      <c r="M220" s="92"/>
      <c r="N220" s="31" t="str">
        <f>M219</f>
        <v>/</v>
      </c>
      <c r="P220" s="2" t="s">
        <v>107</v>
      </c>
      <c r="Q220" s="2" t="s">
        <v>128</v>
      </c>
      <c r="R220" s="2" t="e">
        <v>#VALUE!</v>
      </c>
      <c r="S220" s="2" t="e">
        <v>#VALUE!</v>
      </c>
      <c r="T220" s="2" t="e">
        <v>#VALUE!</v>
      </c>
      <c r="U220" s="2" t="e">
        <v>#VALUE!</v>
      </c>
      <c r="V220" s="2" t="e">
        <v>#VALUE!</v>
      </c>
      <c r="W220" s="2" t="e">
        <v>#VALUE!</v>
      </c>
    </row>
    <row r="221" spans="1:23" x14ac:dyDescent="0.15">
      <c r="A221" s="91"/>
      <c r="B221" s="91" t="s">
        <v>82</v>
      </c>
      <c r="C221" s="46" t="s">
        <v>93</v>
      </c>
      <c r="D221" s="47">
        <f>R121</f>
        <v>16</v>
      </c>
      <c r="E221" s="47">
        <f t="shared" ref="E221:I221" si="173">S121</f>
        <v>32</v>
      </c>
      <c r="F221" s="47">
        <f t="shared" si="173"/>
        <v>8</v>
      </c>
      <c r="G221" s="47">
        <f t="shared" si="173"/>
        <v>16</v>
      </c>
      <c r="H221" s="47">
        <f t="shared" si="173"/>
        <v>16</v>
      </c>
      <c r="I221" s="47">
        <f t="shared" si="173"/>
        <v>0</v>
      </c>
      <c r="J221" s="47">
        <f>SUM(D221:I221)</f>
        <v>88</v>
      </c>
      <c r="K221" s="92">
        <f>128*N$47</f>
        <v>64</v>
      </c>
      <c r="L221" s="93">
        <f>(D221*K$37+E221*L$37+F221*M$37+G221*N$37+H221*O$37+I221*P$37+Q123*Q$37)/1000000</f>
        <v>0.57911599999999996</v>
      </c>
      <c r="M221" s="92">
        <f t="shared" ref="M221" si="174">K221/L221</f>
        <v>110.51326504534498</v>
      </c>
      <c r="N221" s="80">
        <f>J222</f>
        <v>0.13636363636363635</v>
      </c>
      <c r="P221" s="2" t="s">
        <v>108</v>
      </c>
      <c r="Q221" s="2">
        <v>2</v>
      </c>
      <c r="R221" s="2">
        <v>16</v>
      </c>
      <c r="S221" s="2">
        <v>24</v>
      </c>
      <c r="T221" s="2">
        <v>8</v>
      </c>
      <c r="U221" s="2">
        <v>24</v>
      </c>
      <c r="V221" s="2">
        <v>4</v>
      </c>
      <c r="W221" s="2">
        <v>8</v>
      </c>
    </row>
    <row r="222" spans="1:23" x14ac:dyDescent="0.15">
      <c r="A222" s="91"/>
      <c r="B222" s="91"/>
      <c r="C222" s="46" t="s">
        <v>85</v>
      </c>
      <c r="D222" s="48">
        <f>D214/D221</f>
        <v>0</v>
      </c>
      <c r="E222" s="48">
        <f t="shared" ref="E222:H222" si="175">E214/E221</f>
        <v>0</v>
      </c>
      <c r="F222" s="48">
        <f t="shared" si="175"/>
        <v>0</v>
      </c>
      <c r="G222" s="48">
        <f t="shared" si="175"/>
        <v>0.5</v>
      </c>
      <c r="H222" s="48">
        <f t="shared" si="175"/>
        <v>0.25</v>
      </c>
      <c r="I222" s="48" t="s">
        <v>134</v>
      </c>
      <c r="J222" s="48">
        <f t="shared" ref="J222" si="176">J214/J221</f>
        <v>0.13636363636363635</v>
      </c>
      <c r="K222" s="92"/>
      <c r="L222" s="93"/>
      <c r="M222" s="92"/>
      <c r="N222" s="31">
        <f>M221</f>
        <v>110.51326504534498</v>
      </c>
      <c r="P222" s="2" t="s">
        <v>109</v>
      </c>
      <c r="Q222" s="2">
        <v>1</v>
      </c>
      <c r="R222" s="2">
        <v>8</v>
      </c>
      <c r="S222" s="2">
        <v>12</v>
      </c>
      <c r="T222" s="2">
        <v>4</v>
      </c>
      <c r="U222" s="2">
        <v>12</v>
      </c>
      <c r="V222" s="2">
        <v>2</v>
      </c>
      <c r="W222" s="2">
        <v>4</v>
      </c>
    </row>
    <row r="223" spans="1:23" x14ac:dyDescent="0.15">
      <c r="A223" s="91"/>
      <c r="B223" s="96" t="s">
        <v>84</v>
      </c>
      <c r="C223" s="46" t="s">
        <v>93</v>
      </c>
      <c r="D223" s="57">
        <f>R86</f>
        <v>21</v>
      </c>
      <c r="E223" s="57">
        <f t="shared" ref="E223:I223" si="177">S86</f>
        <v>21</v>
      </c>
      <c r="F223" s="57">
        <f t="shared" si="177"/>
        <v>9</v>
      </c>
      <c r="G223" s="57">
        <f t="shared" si="177"/>
        <v>18</v>
      </c>
      <c r="H223" s="57">
        <f t="shared" si="177"/>
        <v>12</v>
      </c>
      <c r="I223" s="57">
        <f t="shared" si="177"/>
        <v>12</v>
      </c>
      <c r="J223" s="57">
        <f>SUM(D223:I223)</f>
        <v>93</v>
      </c>
      <c r="K223" s="92">
        <f>128*N$49</f>
        <v>64</v>
      </c>
      <c r="L223" s="93">
        <f>(D223*K$37+E223*L$37+F223*M$37+G223*N$37+H223*O$37+I223*P$37+Q86*Q$37)/1000000</f>
        <v>0.65339100000000006</v>
      </c>
      <c r="M223" s="92">
        <f t="shared" ref="M223" si="178">K223/L223</f>
        <v>97.950538039244492</v>
      </c>
      <c r="N223" s="80">
        <f>J224</f>
        <v>0.12903225806451613</v>
      </c>
      <c r="P223" s="2" t="s">
        <v>110</v>
      </c>
      <c r="Q223" s="2">
        <v>3</v>
      </c>
      <c r="R223" s="2">
        <v>24</v>
      </c>
      <c r="S223" s="2">
        <v>36</v>
      </c>
      <c r="T223" s="2">
        <v>12</v>
      </c>
      <c r="U223" s="2">
        <v>36</v>
      </c>
      <c r="V223" s="2">
        <v>6</v>
      </c>
      <c r="W223" s="2">
        <v>12</v>
      </c>
    </row>
    <row r="224" spans="1:23" x14ac:dyDescent="0.15">
      <c r="A224" s="91"/>
      <c r="B224" s="91"/>
      <c r="C224" s="46" t="s">
        <v>85</v>
      </c>
      <c r="D224" s="55">
        <f>D214/D223</f>
        <v>0</v>
      </c>
      <c r="E224" s="55">
        <f t="shared" ref="E224:J224" si="179">E214/E223</f>
        <v>0</v>
      </c>
      <c r="F224" s="55">
        <f t="shared" si="179"/>
        <v>0</v>
      </c>
      <c r="G224" s="55">
        <f t="shared" si="179"/>
        <v>0.44444444444444442</v>
      </c>
      <c r="H224" s="55">
        <f t="shared" si="179"/>
        <v>0.33333333333333331</v>
      </c>
      <c r="I224" s="55">
        <f t="shared" si="179"/>
        <v>0</v>
      </c>
      <c r="J224" s="55">
        <f t="shared" si="179"/>
        <v>0.12903225806451613</v>
      </c>
      <c r="K224" s="92"/>
      <c r="L224" s="93"/>
      <c r="M224" s="92"/>
      <c r="N224" s="31">
        <f>M223</f>
        <v>97.950538039244492</v>
      </c>
      <c r="P224" s="2" t="s">
        <v>111</v>
      </c>
      <c r="Q224" s="2" t="s">
        <v>128</v>
      </c>
      <c r="R224" s="2" t="e">
        <v>#VALUE!</v>
      </c>
      <c r="S224" s="2" t="e">
        <v>#VALUE!</v>
      </c>
      <c r="T224" s="2" t="e">
        <v>#VALUE!</v>
      </c>
      <c r="U224" s="2" t="e">
        <v>#VALUE!</v>
      </c>
      <c r="V224" s="2" t="e">
        <v>#VALUE!</v>
      </c>
      <c r="W224" s="2" t="e">
        <v>#VALUE!</v>
      </c>
    </row>
    <row r="225" spans="1:23" x14ac:dyDescent="0.15">
      <c r="A225" s="91" t="s">
        <v>175</v>
      </c>
      <c r="B225" s="51"/>
      <c r="C225" s="51" t="s">
        <v>92</v>
      </c>
      <c r="D225" s="47">
        <v>0</v>
      </c>
      <c r="E225" s="47">
        <v>0</v>
      </c>
      <c r="F225" s="47">
        <v>0</v>
      </c>
      <c r="G225" s="47">
        <v>2</v>
      </c>
      <c r="H225" s="47">
        <v>2</v>
      </c>
      <c r="I225" s="47">
        <v>2</v>
      </c>
      <c r="J225" s="47">
        <f>SUM(D225:I225)</f>
        <v>6</v>
      </c>
      <c r="K225" s="49"/>
      <c r="L225" s="49"/>
      <c r="M225" s="49"/>
      <c r="P225" s="2" t="s">
        <v>112</v>
      </c>
      <c r="Q225" s="2">
        <v>2</v>
      </c>
      <c r="R225" s="2">
        <v>16</v>
      </c>
      <c r="S225" s="2">
        <v>24</v>
      </c>
      <c r="T225" s="2">
        <v>8</v>
      </c>
      <c r="U225" s="2">
        <v>24</v>
      </c>
      <c r="V225" s="2">
        <v>4</v>
      </c>
      <c r="W225" s="2">
        <v>8</v>
      </c>
    </row>
    <row r="226" spans="1:23" x14ac:dyDescent="0.15">
      <c r="A226" s="91"/>
      <c r="B226" s="90" t="s">
        <v>141</v>
      </c>
      <c r="C226" s="46" t="s">
        <v>93</v>
      </c>
      <c r="D226" s="47">
        <f>R161</f>
        <v>8</v>
      </c>
      <c r="E226" s="47">
        <f t="shared" ref="E226:I226" si="180">S161</f>
        <v>8</v>
      </c>
      <c r="F226" s="47">
        <f t="shared" si="180"/>
        <v>8</v>
      </c>
      <c r="G226" s="47">
        <f t="shared" si="180"/>
        <v>8</v>
      </c>
      <c r="H226" s="47">
        <f t="shared" si="180"/>
        <v>8</v>
      </c>
      <c r="I226" s="47">
        <f t="shared" si="180"/>
        <v>0</v>
      </c>
      <c r="J226" s="47">
        <f>SUM(D226:I226)</f>
        <v>40</v>
      </c>
      <c r="K226" s="92">
        <f>64*N$41</f>
        <v>29.767441860465116</v>
      </c>
      <c r="L226" s="93">
        <f>(D226*K$37+E226*L$37+F226*M$37+G226*N$37+H226*O$37+I226*P$37+Q161*Q$37)/1000000</f>
        <v>0.24629599999999999</v>
      </c>
      <c r="M226" s="92">
        <f>K226/L226</f>
        <v>120.86043565654788</v>
      </c>
      <c r="N226" s="80">
        <f>J227</f>
        <v>0.15</v>
      </c>
      <c r="P226" s="2" t="s">
        <v>113</v>
      </c>
      <c r="Q226" s="2" t="s">
        <v>128</v>
      </c>
      <c r="R226" s="2" t="e">
        <v>#VALUE!</v>
      </c>
      <c r="S226" s="2" t="e">
        <v>#VALUE!</v>
      </c>
      <c r="T226" s="2" t="e">
        <v>#VALUE!</v>
      </c>
      <c r="U226" s="2" t="e">
        <v>#VALUE!</v>
      </c>
      <c r="V226" s="2" t="e">
        <v>#VALUE!</v>
      </c>
      <c r="W226" s="2" t="e">
        <v>#VALUE!</v>
      </c>
    </row>
    <row r="227" spans="1:23" x14ac:dyDescent="0.15">
      <c r="A227" s="91"/>
      <c r="B227" s="91"/>
      <c r="C227" s="46" t="s">
        <v>85</v>
      </c>
      <c r="D227" s="48">
        <f>D225/D226</f>
        <v>0</v>
      </c>
      <c r="E227" s="48">
        <f>E225/E226</f>
        <v>0</v>
      </c>
      <c r="F227" s="48">
        <f>F225/F226</f>
        <v>0</v>
      </c>
      <c r="G227" s="48">
        <f>G225/G226</f>
        <v>0.25</v>
      </c>
      <c r="H227" s="48">
        <f>H225/H226</f>
        <v>0.25</v>
      </c>
      <c r="I227" s="48" t="s">
        <v>134</v>
      </c>
      <c r="J227" s="48">
        <f>J225/J226</f>
        <v>0.15</v>
      </c>
      <c r="K227" s="92"/>
      <c r="L227" s="93"/>
      <c r="M227" s="92"/>
      <c r="N227" s="31">
        <f>M226</f>
        <v>120.86043565654788</v>
      </c>
      <c r="P227" s="2" t="s">
        <v>114</v>
      </c>
      <c r="Q227" s="2">
        <v>4</v>
      </c>
      <c r="R227" s="2">
        <v>32</v>
      </c>
      <c r="S227" s="2">
        <v>48</v>
      </c>
      <c r="T227" s="2">
        <v>16</v>
      </c>
      <c r="U227" s="2">
        <v>48</v>
      </c>
      <c r="V227" s="2">
        <v>8</v>
      </c>
      <c r="W227" s="2">
        <v>16</v>
      </c>
    </row>
    <row r="228" spans="1:23" x14ac:dyDescent="0.15">
      <c r="A228" s="91"/>
      <c r="B228" s="91" t="s">
        <v>78</v>
      </c>
      <c r="C228" s="46" t="s">
        <v>93</v>
      </c>
      <c r="D228" s="47">
        <f>R198</f>
        <v>8</v>
      </c>
      <c r="E228" s="47">
        <f t="shared" ref="E228:I228" si="181">S198</f>
        <v>8</v>
      </c>
      <c r="F228" s="47">
        <f t="shared" si="181"/>
        <v>8</v>
      </c>
      <c r="G228" s="47">
        <f t="shared" si="181"/>
        <v>16</v>
      </c>
      <c r="H228" s="47">
        <f t="shared" si="181"/>
        <v>8</v>
      </c>
      <c r="I228" s="47">
        <f t="shared" si="181"/>
        <v>8</v>
      </c>
      <c r="J228" s="47">
        <f>SUM(D228:I228)</f>
        <v>56</v>
      </c>
      <c r="K228" s="94">
        <f>64*N$43</f>
        <v>16.452442159383033</v>
      </c>
      <c r="L228" s="93">
        <f>(D228*K$37+E228*L$37+F228*M$37+G228*N$37+H228*O$37+I228*P$37+Q198*Q$37)/1000000</f>
        <v>0.31753599999999998</v>
      </c>
      <c r="M228" s="92">
        <f t="shared" ref="M228" si="182">K228/L228</f>
        <v>51.81284062085254</v>
      </c>
      <c r="N228" s="80">
        <f>J229</f>
        <v>0.10714285714285714</v>
      </c>
      <c r="P228" s="2" t="s">
        <v>115</v>
      </c>
      <c r="Q228" s="2" t="s">
        <v>128</v>
      </c>
      <c r="R228" s="2" t="e">
        <v>#VALUE!</v>
      </c>
      <c r="S228" s="2" t="e">
        <v>#VALUE!</v>
      </c>
      <c r="T228" s="2" t="e">
        <v>#VALUE!</v>
      </c>
      <c r="U228" s="2" t="e">
        <v>#VALUE!</v>
      </c>
      <c r="V228" s="2" t="e">
        <v>#VALUE!</v>
      </c>
      <c r="W228" s="2" t="e">
        <v>#VALUE!</v>
      </c>
    </row>
    <row r="229" spans="1:23" x14ac:dyDescent="0.15">
      <c r="A229" s="91"/>
      <c r="B229" s="91"/>
      <c r="C229" s="46" t="s">
        <v>85</v>
      </c>
      <c r="D229" s="53">
        <f>D225/D228</f>
        <v>0</v>
      </c>
      <c r="E229" s="53">
        <f t="shared" ref="E229:J229" si="183">E225/E228</f>
        <v>0</v>
      </c>
      <c r="F229" s="53">
        <f t="shared" si="183"/>
        <v>0</v>
      </c>
      <c r="G229" s="53">
        <f t="shared" si="183"/>
        <v>0.125</v>
      </c>
      <c r="H229" s="53">
        <f t="shared" si="183"/>
        <v>0.25</v>
      </c>
      <c r="I229" s="53">
        <f t="shared" si="183"/>
        <v>0.25</v>
      </c>
      <c r="J229" s="53">
        <f t="shared" si="183"/>
        <v>0.10714285714285714</v>
      </c>
      <c r="K229" s="95"/>
      <c r="L229" s="93"/>
      <c r="M229" s="92"/>
      <c r="N229" s="31">
        <f>M228</f>
        <v>51.81284062085254</v>
      </c>
      <c r="P229" s="2" t="s">
        <v>116</v>
      </c>
      <c r="Q229" s="2">
        <v>1</v>
      </c>
      <c r="R229" s="2">
        <v>8</v>
      </c>
      <c r="S229" s="2">
        <v>12</v>
      </c>
      <c r="T229" s="2">
        <v>4</v>
      </c>
      <c r="U229" s="2">
        <v>12</v>
      </c>
      <c r="V229" s="2">
        <v>2</v>
      </c>
      <c r="W229" s="2">
        <v>4</v>
      </c>
    </row>
    <row r="230" spans="1:23" x14ac:dyDescent="0.15">
      <c r="A230" s="91"/>
      <c r="B230" s="91" t="s">
        <v>80</v>
      </c>
      <c r="C230" s="46" t="s">
        <v>93</v>
      </c>
      <c r="D230" s="54">
        <f>R235</f>
        <v>8</v>
      </c>
      <c r="E230" s="54">
        <f t="shared" ref="E230:I230" si="184">S235</f>
        <v>12</v>
      </c>
      <c r="F230" s="54">
        <f t="shared" si="184"/>
        <v>4</v>
      </c>
      <c r="G230" s="54">
        <f t="shared" si="184"/>
        <v>12</v>
      </c>
      <c r="H230" s="54">
        <f t="shared" si="184"/>
        <v>2</v>
      </c>
      <c r="I230" s="54">
        <f t="shared" si="184"/>
        <v>4</v>
      </c>
      <c r="J230" s="54">
        <f>SUM(D230:I230)</f>
        <v>42</v>
      </c>
      <c r="K230" s="92">
        <f>64*N$45</f>
        <v>4.9689440993788816</v>
      </c>
      <c r="L230" s="93">
        <f>(D230*K$37+E230*L$37+F230*M$37+G230*N$37+H230*O$37+I230*P$37+Q235*Q$37)/1000000</f>
        <v>0.1561245</v>
      </c>
      <c r="M230" s="92">
        <f t="shared" ref="M230" si="185">K230/L230</f>
        <v>31.826805526223506</v>
      </c>
      <c r="N230" s="80">
        <f>J231</f>
        <v>0.14285714285714285</v>
      </c>
      <c r="P230" s="2" t="s">
        <v>117</v>
      </c>
      <c r="Q230" s="2" t="s">
        <v>128</v>
      </c>
      <c r="R230" s="2" t="e">
        <v>#VALUE!</v>
      </c>
      <c r="S230" s="2" t="e">
        <v>#VALUE!</v>
      </c>
      <c r="T230" s="2" t="e">
        <v>#VALUE!</v>
      </c>
      <c r="U230" s="2" t="e">
        <v>#VALUE!</v>
      </c>
      <c r="V230" s="2" t="e">
        <v>#VALUE!</v>
      </c>
      <c r="W230" s="2" t="e">
        <v>#VALUE!</v>
      </c>
    </row>
    <row r="231" spans="1:23" x14ac:dyDescent="0.15">
      <c r="A231" s="91"/>
      <c r="B231" s="91"/>
      <c r="C231" s="46" t="s">
        <v>85</v>
      </c>
      <c r="D231" s="53">
        <f>D225/D230</f>
        <v>0</v>
      </c>
      <c r="E231" s="53">
        <f t="shared" ref="E231:J231" si="186">E225/E230</f>
        <v>0</v>
      </c>
      <c r="F231" s="53">
        <f t="shared" si="186"/>
        <v>0</v>
      </c>
      <c r="G231" s="53">
        <f t="shared" si="186"/>
        <v>0.16666666666666666</v>
      </c>
      <c r="H231" s="53">
        <f t="shared" si="186"/>
        <v>1</v>
      </c>
      <c r="I231" s="53">
        <f t="shared" si="186"/>
        <v>0.5</v>
      </c>
      <c r="J231" s="53">
        <f t="shared" si="186"/>
        <v>0.14285714285714285</v>
      </c>
      <c r="K231" s="92"/>
      <c r="L231" s="93"/>
      <c r="M231" s="92"/>
      <c r="N231" s="31">
        <f>M230</f>
        <v>31.826805526223506</v>
      </c>
      <c r="P231" s="2" t="s">
        <v>118</v>
      </c>
      <c r="Q231" s="2">
        <v>2</v>
      </c>
      <c r="R231" s="2">
        <v>16</v>
      </c>
      <c r="S231" s="2">
        <v>24</v>
      </c>
      <c r="T231" s="2">
        <v>8</v>
      </c>
      <c r="U231" s="2">
        <v>24</v>
      </c>
      <c r="V231" s="2">
        <v>4</v>
      </c>
      <c r="W231" s="2">
        <v>8</v>
      </c>
    </row>
    <row r="232" spans="1:23" x14ac:dyDescent="0.15">
      <c r="A232" s="91"/>
      <c r="B232" s="91" t="s">
        <v>82</v>
      </c>
      <c r="C232" s="46" t="s">
        <v>93</v>
      </c>
      <c r="D232" s="47">
        <f>R124</f>
        <v>16</v>
      </c>
      <c r="E232" s="47">
        <f t="shared" ref="E232:I232" si="187">S124</f>
        <v>32</v>
      </c>
      <c r="F232" s="47">
        <f t="shared" si="187"/>
        <v>8</v>
      </c>
      <c r="G232" s="47">
        <f t="shared" si="187"/>
        <v>16</v>
      </c>
      <c r="H232" s="47">
        <f t="shared" si="187"/>
        <v>16</v>
      </c>
      <c r="I232" s="47">
        <f t="shared" si="187"/>
        <v>0</v>
      </c>
      <c r="J232" s="47">
        <f>SUM(D232:I232)</f>
        <v>88</v>
      </c>
      <c r="K232" s="92">
        <f>64*N$47</f>
        <v>32</v>
      </c>
      <c r="L232" s="93">
        <f>(D232*K$37+E232*L$37+F232*M$37+G232*N$37+H232*O$37+I232*P$37+Q124*Q$37)/1000000</f>
        <v>0.46610400000000002</v>
      </c>
      <c r="M232" s="92">
        <f t="shared" ref="M232" si="188">K232/L232</f>
        <v>68.654205928290679</v>
      </c>
      <c r="N232" s="80">
        <f>J233</f>
        <v>6.8181818181818177E-2</v>
      </c>
      <c r="P232" s="2" t="s">
        <v>119</v>
      </c>
      <c r="Q232" s="2" t="s">
        <v>128</v>
      </c>
      <c r="R232" s="2" t="e">
        <v>#VALUE!</v>
      </c>
      <c r="S232" s="2" t="e">
        <v>#VALUE!</v>
      </c>
      <c r="T232" s="2" t="e">
        <v>#VALUE!</v>
      </c>
      <c r="U232" s="2" t="e">
        <v>#VALUE!</v>
      </c>
      <c r="V232" s="2" t="e">
        <v>#VALUE!</v>
      </c>
      <c r="W232" s="2" t="e">
        <v>#VALUE!</v>
      </c>
    </row>
    <row r="233" spans="1:23" x14ac:dyDescent="0.15">
      <c r="A233" s="91"/>
      <c r="B233" s="91"/>
      <c r="C233" s="46" t="s">
        <v>85</v>
      </c>
      <c r="D233" s="48">
        <f>D225/D232</f>
        <v>0</v>
      </c>
      <c r="E233" s="48">
        <f t="shared" ref="E233:H233" si="189">E225/E232</f>
        <v>0</v>
      </c>
      <c r="F233" s="48">
        <f t="shared" si="189"/>
        <v>0</v>
      </c>
      <c r="G233" s="48">
        <f t="shared" si="189"/>
        <v>0.125</v>
      </c>
      <c r="H233" s="48">
        <f t="shared" si="189"/>
        <v>0.125</v>
      </c>
      <c r="I233" s="48" t="s">
        <v>134</v>
      </c>
      <c r="J233" s="48">
        <f t="shared" ref="J233" si="190">J225/J232</f>
        <v>6.8181818181818177E-2</v>
      </c>
      <c r="K233" s="92"/>
      <c r="L233" s="93"/>
      <c r="M233" s="92"/>
      <c r="N233" s="31">
        <f>M232</f>
        <v>68.654205928290679</v>
      </c>
      <c r="P233" s="2" t="s">
        <v>120</v>
      </c>
      <c r="Q233" s="2" t="s">
        <v>128</v>
      </c>
      <c r="R233" s="2" t="e">
        <v>#VALUE!</v>
      </c>
      <c r="S233" s="2" t="e">
        <v>#VALUE!</v>
      </c>
      <c r="T233" s="2" t="e">
        <v>#VALUE!</v>
      </c>
      <c r="U233" s="2" t="e">
        <v>#VALUE!</v>
      </c>
      <c r="V233" s="2" t="e">
        <v>#VALUE!</v>
      </c>
      <c r="W233" s="2" t="e">
        <v>#VALUE!</v>
      </c>
    </row>
    <row r="234" spans="1:23" x14ac:dyDescent="0.15">
      <c r="A234" s="91"/>
      <c r="B234" s="96" t="s">
        <v>84</v>
      </c>
      <c r="C234" s="46" t="s">
        <v>93</v>
      </c>
      <c r="D234" s="57">
        <f>R87</f>
        <v>7</v>
      </c>
      <c r="E234" s="57">
        <f t="shared" ref="E234:I234" si="191">S87</f>
        <v>7</v>
      </c>
      <c r="F234" s="57">
        <f t="shared" si="191"/>
        <v>3</v>
      </c>
      <c r="G234" s="57">
        <f t="shared" si="191"/>
        <v>6</v>
      </c>
      <c r="H234" s="57">
        <f t="shared" si="191"/>
        <v>4</v>
      </c>
      <c r="I234" s="57">
        <f t="shared" si="191"/>
        <v>4</v>
      </c>
      <c r="J234" s="57">
        <f>SUM(D234:I234)</f>
        <v>31</v>
      </c>
      <c r="K234" s="92">
        <f>64*N$49</f>
        <v>32</v>
      </c>
      <c r="L234" s="93">
        <f>(D234*K$37+E234*L$37+F234*M$37+G234*N$37+H234*O$37+I234*P$37+Q87*Q$37)/1000000</f>
        <v>0.21779699999999999</v>
      </c>
      <c r="M234" s="92">
        <f t="shared" ref="M234" si="192">K234/L234</f>
        <v>146.92580705886675</v>
      </c>
      <c r="N234" s="80">
        <f>J235</f>
        <v>0.19354838709677419</v>
      </c>
      <c r="P234" s="82" t="s">
        <v>121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</row>
    <row r="235" spans="1:23" x14ac:dyDescent="0.15">
      <c r="A235" s="91"/>
      <c r="B235" s="91"/>
      <c r="C235" s="46" t="s">
        <v>85</v>
      </c>
      <c r="D235" s="55">
        <f>D225/D234</f>
        <v>0</v>
      </c>
      <c r="E235" s="55">
        <f t="shared" ref="E235:J235" si="193">E225/E234</f>
        <v>0</v>
      </c>
      <c r="F235" s="55">
        <f t="shared" si="193"/>
        <v>0</v>
      </c>
      <c r="G235" s="55">
        <f t="shared" si="193"/>
        <v>0.33333333333333331</v>
      </c>
      <c r="H235" s="55">
        <f t="shared" si="193"/>
        <v>0.5</v>
      </c>
      <c r="I235" s="55">
        <f t="shared" si="193"/>
        <v>0.5</v>
      </c>
      <c r="J235" s="55">
        <f t="shared" si="193"/>
        <v>0.19354838709677419</v>
      </c>
      <c r="K235" s="92"/>
      <c r="L235" s="93"/>
      <c r="M235" s="92"/>
      <c r="N235" s="31">
        <f>M234</f>
        <v>146.92580705886675</v>
      </c>
      <c r="P235" s="82" t="s">
        <v>122</v>
      </c>
      <c r="Q235" s="2">
        <v>1</v>
      </c>
      <c r="R235" s="2">
        <v>8</v>
      </c>
      <c r="S235" s="2">
        <v>12</v>
      </c>
      <c r="T235" s="2">
        <v>4</v>
      </c>
      <c r="U235" s="2">
        <v>12</v>
      </c>
      <c r="V235" s="2">
        <v>2</v>
      </c>
      <c r="W235" s="2">
        <v>4</v>
      </c>
    </row>
    <row r="236" spans="1:23" x14ac:dyDescent="0.15">
      <c r="A236" s="91" t="s">
        <v>176</v>
      </c>
      <c r="B236" s="51"/>
      <c r="C236" s="51" t="s">
        <v>92</v>
      </c>
      <c r="D236" s="47">
        <v>0</v>
      </c>
      <c r="E236" s="47">
        <v>0</v>
      </c>
      <c r="F236" s="47">
        <v>0</v>
      </c>
      <c r="G236" s="47">
        <v>4</v>
      </c>
      <c r="H236" s="47">
        <v>4</v>
      </c>
      <c r="I236" s="47">
        <v>4</v>
      </c>
      <c r="J236" s="47">
        <f>SUM(D236:I236)</f>
        <v>12</v>
      </c>
      <c r="K236" s="49"/>
      <c r="L236" s="49"/>
      <c r="M236" s="49"/>
      <c r="P236" s="2" t="s">
        <v>123</v>
      </c>
      <c r="Q236" s="2">
        <v>2</v>
      </c>
      <c r="R236" s="2">
        <v>16</v>
      </c>
      <c r="S236" s="2">
        <v>24</v>
      </c>
      <c r="T236" s="2">
        <v>8</v>
      </c>
      <c r="U236" s="2">
        <v>24</v>
      </c>
      <c r="V236" s="2">
        <v>4</v>
      </c>
      <c r="W236" s="2">
        <v>8</v>
      </c>
    </row>
    <row r="237" spans="1:23" ht="15" customHeight="1" x14ac:dyDescent="0.15">
      <c r="A237" s="91"/>
      <c r="B237" s="90" t="s">
        <v>141</v>
      </c>
      <c r="C237" s="46" t="s">
        <v>93</v>
      </c>
      <c r="D237" s="47">
        <f>R162</f>
        <v>16</v>
      </c>
      <c r="E237" s="47">
        <f t="shared" ref="E237:I237" si="194">S162</f>
        <v>16</v>
      </c>
      <c r="F237" s="47">
        <f t="shared" si="194"/>
        <v>16</v>
      </c>
      <c r="G237" s="47">
        <f t="shared" si="194"/>
        <v>16</v>
      </c>
      <c r="H237" s="47">
        <f t="shared" si="194"/>
        <v>16</v>
      </c>
      <c r="I237" s="47">
        <f t="shared" si="194"/>
        <v>0</v>
      </c>
      <c r="J237" s="47">
        <f>SUM(D237:I237)</f>
        <v>80</v>
      </c>
      <c r="K237" s="92">
        <f>64*N$41</f>
        <v>29.767441860465116</v>
      </c>
      <c r="L237" s="93">
        <f>(D237*K$37+E237*L$37+F237*M$37+G237*N$37+H237*O$37+I237*P$37+Q162*Q$37)/1000000</f>
        <v>0.49259199999999997</v>
      </c>
      <c r="M237" s="92">
        <f>K237/L237</f>
        <v>60.430217828273939</v>
      </c>
      <c r="N237" s="80">
        <f>J238</f>
        <v>0.15</v>
      </c>
      <c r="P237" s="2" t="s">
        <v>124</v>
      </c>
      <c r="Q237" s="2">
        <v>2</v>
      </c>
      <c r="R237" s="2">
        <v>16</v>
      </c>
      <c r="S237" s="2">
        <v>24</v>
      </c>
      <c r="T237" s="2">
        <v>8</v>
      </c>
      <c r="U237" s="2">
        <v>24</v>
      </c>
      <c r="V237" s="2">
        <v>4</v>
      </c>
      <c r="W237" s="2">
        <v>8</v>
      </c>
    </row>
    <row r="238" spans="1:23" x14ac:dyDescent="0.15">
      <c r="A238" s="91"/>
      <c r="B238" s="91"/>
      <c r="C238" s="46" t="s">
        <v>85</v>
      </c>
      <c r="D238" s="48">
        <f>D236/D237</f>
        <v>0</v>
      </c>
      <c r="E238" s="48">
        <f>E236/E237</f>
        <v>0</v>
      </c>
      <c r="F238" s="48">
        <f>F236/F237</f>
        <v>0</v>
      </c>
      <c r="G238" s="48">
        <f>G236/G237</f>
        <v>0.25</v>
      </c>
      <c r="H238" s="48">
        <f>H236/H237</f>
        <v>0.25</v>
      </c>
      <c r="I238" s="48" t="s">
        <v>134</v>
      </c>
      <c r="J238" s="48">
        <f>J236/J237</f>
        <v>0.15</v>
      </c>
      <c r="K238" s="92"/>
      <c r="L238" s="93"/>
      <c r="M238" s="92"/>
      <c r="N238" s="31">
        <f>M237</f>
        <v>60.430217828273939</v>
      </c>
      <c r="P238" s="2">
        <v>0</v>
      </c>
    </row>
    <row r="239" spans="1:23" x14ac:dyDescent="0.15">
      <c r="A239" s="91"/>
      <c r="B239" s="91" t="s">
        <v>78</v>
      </c>
      <c r="C239" s="46" t="s">
        <v>93</v>
      </c>
      <c r="D239" s="47">
        <f>R199</f>
        <v>16</v>
      </c>
      <c r="E239" s="47">
        <f t="shared" ref="E239:I239" si="195">S199</f>
        <v>16</v>
      </c>
      <c r="F239" s="47">
        <f t="shared" si="195"/>
        <v>16</v>
      </c>
      <c r="G239" s="47">
        <f t="shared" si="195"/>
        <v>32</v>
      </c>
      <c r="H239" s="47">
        <f t="shared" si="195"/>
        <v>16</v>
      </c>
      <c r="I239" s="47">
        <f t="shared" si="195"/>
        <v>16</v>
      </c>
      <c r="J239" s="47">
        <f>SUM(D239:I239)</f>
        <v>112</v>
      </c>
      <c r="K239" s="94">
        <f>64*N$43</f>
        <v>16.452442159383033</v>
      </c>
      <c r="L239" s="93">
        <f>(D239*K$37+E239*L$37+F239*M$37+G239*N$37+H239*O$37+I239*P$37+Q199*Q$37)/1000000</f>
        <v>0.63507199999999997</v>
      </c>
      <c r="M239" s="92">
        <f t="shared" ref="M239" si="196">K239/L239</f>
        <v>25.90642031042627</v>
      </c>
      <c r="N239" s="80">
        <f>J240</f>
        <v>0.10714285714285714</v>
      </c>
    </row>
    <row r="240" spans="1:23" x14ac:dyDescent="0.15">
      <c r="A240" s="91"/>
      <c r="B240" s="91"/>
      <c r="C240" s="46" t="s">
        <v>85</v>
      </c>
      <c r="D240" s="53">
        <f>D236/D239</f>
        <v>0</v>
      </c>
      <c r="E240" s="53">
        <f t="shared" ref="E240:J240" si="197">E236/E239</f>
        <v>0</v>
      </c>
      <c r="F240" s="53">
        <f t="shared" si="197"/>
        <v>0</v>
      </c>
      <c r="G240" s="53">
        <f t="shared" si="197"/>
        <v>0.125</v>
      </c>
      <c r="H240" s="53">
        <f t="shared" si="197"/>
        <v>0.25</v>
      </c>
      <c r="I240" s="53">
        <f t="shared" si="197"/>
        <v>0.25</v>
      </c>
      <c r="J240" s="53">
        <f t="shared" si="197"/>
        <v>0.10714285714285714</v>
      </c>
      <c r="K240" s="95"/>
      <c r="L240" s="93"/>
      <c r="M240" s="92"/>
      <c r="N240" s="31">
        <f>M239</f>
        <v>25.90642031042627</v>
      </c>
    </row>
    <row r="241" spans="1:27" x14ac:dyDescent="0.15">
      <c r="A241" s="91"/>
      <c r="B241" s="91" t="s">
        <v>80</v>
      </c>
      <c r="C241" s="46" t="s">
        <v>93</v>
      </c>
      <c r="D241" s="54">
        <f>R236</f>
        <v>16</v>
      </c>
      <c r="E241" s="54">
        <f t="shared" ref="E241:I241" si="198">S236</f>
        <v>24</v>
      </c>
      <c r="F241" s="54">
        <f t="shared" si="198"/>
        <v>8</v>
      </c>
      <c r="G241" s="54">
        <f t="shared" si="198"/>
        <v>24</v>
      </c>
      <c r="H241" s="54">
        <f t="shared" si="198"/>
        <v>4</v>
      </c>
      <c r="I241" s="54">
        <f t="shared" si="198"/>
        <v>8</v>
      </c>
      <c r="J241" s="54">
        <f>SUM(D241:I241)</f>
        <v>84</v>
      </c>
      <c r="K241" s="92">
        <f>64*N$45</f>
        <v>4.9689440993788816</v>
      </c>
      <c r="L241" s="93">
        <f>(D241*K$37+E241*L$37+F241*M$37+G241*N$37+H241*O$37+I241*P$37+Q236*Q$37)/1000000</f>
        <v>0.312249</v>
      </c>
      <c r="M241" s="92">
        <f t="shared" ref="M241" si="199">K241/L241</f>
        <v>15.913402763111753</v>
      </c>
      <c r="N241" s="80">
        <f>J242</f>
        <v>0.14285714285714285</v>
      </c>
    </row>
    <row r="242" spans="1:27" x14ac:dyDescent="0.15">
      <c r="A242" s="91"/>
      <c r="B242" s="91"/>
      <c r="C242" s="46" t="s">
        <v>85</v>
      </c>
      <c r="D242" s="53">
        <f>D236/D241</f>
        <v>0</v>
      </c>
      <c r="E242" s="53">
        <f t="shared" ref="E242:J242" si="200">E236/E241</f>
        <v>0</v>
      </c>
      <c r="F242" s="53">
        <f t="shared" si="200"/>
        <v>0</v>
      </c>
      <c r="G242" s="53">
        <f t="shared" si="200"/>
        <v>0.16666666666666666</v>
      </c>
      <c r="H242" s="53">
        <f t="shared" si="200"/>
        <v>1</v>
      </c>
      <c r="I242" s="53">
        <f t="shared" si="200"/>
        <v>0.5</v>
      </c>
      <c r="J242" s="53">
        <f t="shared" si="200"/>
        <v>0.14285714285714285</v>
      </c>
      <c r="K242" s="92"/>
      <c r="L242" s="93"/>
      <c r="M242" s="92"/>
      <c r="N242" s="31">
        <f>M241</f>
        <v>15.913402763111753</v>
      </c>
    </row>
    <row r="243" spans="1:27" x14ac:dyDescent="0.15">
      <c r="A243" s="91"/>
      <c r="B243" s="91" t="s">
        <v>82</v>
      </c>
      <c r="C243" s="46" t="s">
        <v>93</v>
      </c>
      <c r="D243" s="47">
        <f>R125</f>
        <v>32</v>
      </c>
      <c r="E243" s="47">
        <f t="shared" ref="E243:I243" si="201">S125</f>
        <v>64</v>
      </c>
      <c r="F243" s="47">
        <f t="shared" si="201"/>
        <v>16</v>
      </c>
      <c r="G243" s="47">
        <f t="shared" si="201"/>
        <v>32</v>
      </c>
      <c r="H243" s="47">
        <f t="shared" si="201"/>
        <v>32</v>
      </c>
      <c r="I243" s="47">
        <f t="shared" si="201"/>
        <v>0</v>
      </c>
      <c r="J243" s="47">
        <f>SUM(D243:I243)</f>
        <v>176</v>
      </c>
      <c r="K243" s="92">
        <f>64*N$47</f>
        <v>32</v>
      </c>
      <c r="L243" s="93">
        <f>(D243*K$37+E243*L$37+F243*M$37+G243*N$37+H243*O$37+I243*P$37+Q125*Q$37)/1000000</f>
        <v>0.93220800000000004</v>
      </c>
      <c r="M243" s="92">
        <f t="shared" ref="M243" si="202">K243/L243</f>
        <v>34.32710296414534</v>
      </c>
      <c r="N243" s="80">
        <f>J244</f>
        <v>6.8181818181818177E-2</v>
      </c>
    </row>
    <row r="244" spans="1:27" x14ac:dyDescent="0.15">
      <c r="A244" s="91"/>
      <c r="B244" s="91"/>
      <c r="C244" s="46" t="s">
        <v>85</v>
      </c>
      <c r="D244" s="48">
        <f>D236/D243</f>
        <v>0</v>
      </c>
      <c r="E244" s="48">
        <f t="shared" ref="E244:H244" si="203">E236/E243</f>
        <v>0</v>
      </c>
      <c r="F244" s="48">
        <f t="shared" si="203"/>
        <v>0</v>
      </c>
      <c r="G244" s="48">
        <f t="shared" si="203"/>
        <v>0.125</v>
      </c>
      <c r="H244" s="48">
        <f t="shared" si="203"/>
        <v>0.125</v>
      </c>
      <c r="I244" s="48" t="s">
        <v>134</v>
      </c>
      <c r="J244" s="48">
        <f t="shared" ref="J244" si="204">J236/J243</f>
        <v>6.8181818181818177E-2</v>
      </c>
      <c r="K244" s="92"/>
      <c r="L244" s="93"/>
      <c r="M244" s="92"/>
      <c r="N244" s="31">
        <f>M243</f>
        <v>34.32710296414534</v>
      </c>
    </row>
    <row r="245" spans="1:27" x14ac:dyDescent="0.15">
      <c r="A245" s="91"/>
      <c r="B245" s="96" t="s">
        <v>84</v>
      </c>
      <c r="C245" s="46" t="s">
        <v>93</v>
      </c>
      <c r="D245" s="57">
        <f>R88</f>
        <v>14</v>
      </c>
      <c r="E245" s="57">
        <f t="shared" ref="E245:I245" si="205">S88</f>
        <v>14</v>
      </c>
      <c r="F245" s="57">
        <f t="shared" si="205"/>
        <v>6</v>
      </c>
      <c r="G245" s="57">
        <f t="shared" si="205"/>
        <v>12</v>
      </c>
      <c r="H245" s="57">
        <f t="shared" si="205"/>
        <v>8</v>
      </c>
      <c r="I245" s="57">
        <f t="shared" si="205"/>
        <v>8</v>
      </c>
      <c r="J245" s="57">
        <f>SUM(D245:I245)</f>
        <v>62</v>
      </c>
      <c r="K245" s="92">
        <f>64*N$49</f>
        <v>32</v>
      </c>
      <c r="L245" s="93">
        <f>(D245*K$37+E245*L$37+F245*M$37+G245*N$37+H245*O$37+I245*P$37+Q88*Q$37)/1000000</f>
        <v>0.43559399999999998</v>
      </c>
      <c r="M245" s="92">
        <f t="shared" ref="M245" si="206">K245/L245</f>
        <v>73.462903529433376</v>
      </c>
      <c r="N245" s="80">
        <f>J246</f>
        <v>0.19354838709677419</v>
      </c>
    </row>
    <row r="246" spans="1:27" x14ac:dyDescent="0.15">
      <c r="A246" s="91"/>
      <c r="B246" s="91"/>
      <c r="C246" s="46" t="s">
        <v>85</v>
      </c>
      <c r="D246" s="55">
        <f>D236/D245</f>
        <v>0</v>
      </c>
      <c r="E246" s="55">
        <f t="shared" ref="E246:J246" si="207">E236/E245</f>
        <v>0</v>
      </c>
      <c r="F246" s="55">
        <f t="shared" si="207"/>
        <v>0</v>
      </c>
      <c r="G246" s="55">
        <f t="shared" si="207"/>
        <v>0.33333333333333331</v>
      </c>
      <c r="H246" s="55">
        <f t="shared" si="207"/>
        <v>0.5</v>
      </c>
      <c r="I246" s="55">
        <f t="shared" si="207"/>
        <v>0.5</v>
      </c>
      <c r="J246" s="55">
        <f t="shared" si="207"/>
        <v>0.19354838709677419</v>
      </c>
      <c r="K246" s="92"/>
      <c r="L246" s="93"/>
      <c r="M246" s="92"/>
      <c r="N246" s="31">
        <f>M245</f>
        <v>73.462903529433376</v>
      </c>
    </row>
    <row r="247" spans="1:27" ht="15.75" thickBot="1" x14ac:dyDescent="0.2">
      <c r="A247" s="91" t="s">
        <v>177</v>
      </c>
      <c r="B247" s="51"/>
      <c r="C247" s="51" t="s">
        <v>92</v>
      </c>
      <c r="D247" s="47">
        <v>0</v>
      </c>
      <c r="E247" s="47">
        <v>0</v>
      </c>
      <c r="F247" s="47">
        <v>0</v>
      </c>
      <c r="G247" s="47">
        <v>8</v>
      </c>
      <c r="H247" s="47">
        <v>8</v>
      </c>
      <c r="I247" s="47">
        <v>8</v>
      </c>
      <c r="J247" s="47">
        <f>SUM(D247:I247)</f>
        <v>24</v>
      </c>
      <c r="K247" s="49"/>
      <c r="L247" s="49"/>
      <c r="M247" s="49"/>
    </row>
    <row r="248" spans="1:27" ht="15.75" thickBot="1" x14ac:dyDescent="0.2">
      <c r="A248" s="91"/>
      <c r="B248" s="90" t="s">
        <v>141</v>
      </c>
      <c r="C248" s="46" t="s">
        <v>93</v>
      </c>
      <c r="D248" s="47">
        <f>R163</f>
        <v>16</v>
      </c>
      <c r="E248" s="47">
        <f t="shared" ref="E248:I248" si="208">S163</f>
        <v>16</v>
      </c>
      <c r="F248" s="47">
        <f t="shared" si="208"/>
        <v>16</v>
      </c>
      <c r="G248" s="47">
        <f t="shared" si="208"/>
        <v>16</v>
      </c>
      <c r="H248" s="47">
        <f t="shared" si="208"/>
        <v>16</v>
      </c>
      <c r="I248" s="47">
        <f t="shared" si="208"/>
        <v>0</v>
      </c>
      <c r="J248" s="47">
        <f>SUM(D248:I248)</f>
        <v>80</v>
      </c>
      <c r="K248" s="92">
        <f>128*N$41</f>
        <v>59.534883720930232</v>
      </c>
      <c r="L248" s="93">
        <f>(D248*K$37+E248*L$37+F248*M$37+G248*N$37+H248*O$37+I248*P$37+Q163*Q$37)/1000000</f>
        <v>0.49259199999999997</v>
      </c>
      <c r="M248" s="92">
        <f>K248/L248</f>
        <v>120.86043565654788</v>
      </c>
      <c r="N248" s="80">
        <f>J249</f>
        <v>0.3</v>
      </c>
      <c r="T248" s="61" t="s">
        <v>0</v>
      </c>
      <c r="U248" s="61" t="s">
        <v>6</v>
      </c>
      <c r="V248" s="61" t="s">
        <v>7</v>
      </c>
      <c r="W248" s="61" t="s">
        <v>8</v>
      </c>
      <c r="X248" s="61" t="s">
        <v>9</v>
      </c>
      <c r="Y248" s="61" t="s">
        <v>97</v>
      </c>
      <c r="Z248" s="61" t="s">
        <v>98</v>
      </c>
      <c r="AA248" s="62" t="s">
        <v>10</v>
      </c>
    </row>
    <row r="249" spans="1:27" ht="15.75" thickBot="1" x14ac:dyDescent="0.2">
      <c r="A249" s="91"/>
      <c r="B249" s="91"/>
      <c r="C249" s="46" t="s">
        <v>85</v>
      </c>
      <c r="D249" s="48">
        <f>D247/D248</f>
        <v>0</v>
      </c>
      <c r="E249" s="48">
        <f>E247/E248</f>
        <v>0</v>
      </c>
      <c r="F249" s="48">
        <f>F247/F248</f>
        <v>0</v>
      </c>
      <c r="G249" s="48">
        <f>G247/G248</f>
        <v>0.5</v>
      </c>
      <c r="H249" s="48">
        <f>H247/H248</f>
        <v>0.5</v>
      </c>
      <c r="I249" s="48" t="s">
        <v>134</v>
      </c>
      <c r="J249" s="48">
        <f>J247/J248</f>
        <v>0.3</v>
      </c>
      <c r="K249" s="92"/>
      <c r="L249" s="93"/>
      <c r="M249" s="92"/>
      <c r="N249" s="31">
        <f>M248</f>
        <v>120.86043565654788</v>
      </c>
      <c r="T249" s="63">
        <v>0.3</v>
      </c>
      <c r="U249" s="63">
        <v>0.11666666666666667</v>
      </c>
      <c r="V249" s="63">
        <v>7.4999999999999997E-2</v>
      </c>
      <c r="W249" s="63">
        <v>0.12</v>
      </c>
      <c r="X249" s="63">
        <v>7.4999999999999997E-2</v>
      </c>
      <c r="Y249" s="63">
        <v>0.08</v>
      </c>
      <c r="Z249" s="64">
        <v>0.31578947368421051</v>
      </c>
      <c r="AA249" s="65">
        <v>0.2</v>
      </c>
    </row>
    <row r="250" spans="1:27" ht="15.75" thickBot="1" x14ac:dyDescent="0.2">
      <c r="A250" s="91"/>
      <c r="B250" s="91" t="s">
        <v>78</v>
      </c>
      <c r="C250" s="46" t="s">
        <v>93</v>
      </c>
      <c r="D250" s="47">
        <f>R200</f>
        <v>16</v>
      </c>
      <c r="E250" s="47">
        <f t="shared" ref="E250:I250" si="209">S200</f>
        <v>16</v>
      </c>
      <c r="F250" s="47">
        <f t="shared" si="209"/>
        <v>16</v>
      </c>
      <c r="G250" s="47">
        <f t="shared" si="209"/>
        <v>32</v>
      </c>
      <c r="H250" s="47">
        <f t="shared" si="209"/>
        <v>16</v>
      </c>
      <c r="I250" s="47">
        <f t="shared" si="209"/>
        <v>16</v>
      </c>
      <c r="J250" s="47">
        <f>SUM(D250:I250)</f>
        <v>112</v>
      </c>
      <c r="K250" s="94">
        <f>128*N$43</f>
        <v>32.904884318766065</v>
      </c>
      <c r="L250" s="93">
        <f>(D250*K$37+E250*L$37+F250*M$37+G250*N$37+H250*O$37+I250*P$37+Q200*Q$37)/1000000</f>
        <v>0.63507199999999997</v>
      </c>
      <c r="M250" s="92">
        <f t="shared" ref="M250" si="210">K250/L250</f>
        <v>51.81284062085254</v>
      </c>
      <c r="N250" s="80">
        <f>J251</f>
        <v>0.21428571428571427</v>
      </c>
      <c r="T250" s="66">
        <v>241.72087131309576</v>
      </c>
      <c r="U250" s="67">
        <v>80.573623771031919</v>
      </c>
      <c r="V250" s="67">
        <v>120.86043565654788</v>
      </c>
      <c r="W250" s="67">
        <v>96.688348525238311</v>
      </c>
      <c r="X250" s="67">
        <v>120.86043565654788</v>
      </c>
      <c r="Y250" s="67">
        <v>48.344174262619156</v>
      </c>
      <c r="Z250" s="68">
        <v>117.23711683154967</v>
      </c>
      <c r="AA250" s="69">
        <v>80.573623771031919</v>
      </c>
    </row>
    <row r="251" spans="1:27" ht="15.75" thickBot="1" x14ac:dyDescent="0.2">
      <c r="A251" s="91"/>
      <c r="B251" s="91"/>
      <c r="C251" s="46" t="s">
        <v>85</v>
      </c>
      <c r="D251" s="53">
        <f>D247/D250</f>
        <v>0</v>
      </c>
      <c r="E251" s="53">
        <f t="shared" ref="E251:J251" si="211">E247/E250</f>
        <v>0</v>
      </c>
      <c r="F251" s="53">
        <f t="shared" si="211"/>
        <v>0</v>
      </c>
      <c r="G251" s="53">
        <f t="shared" si="211"/>
        <v>0.25</v>
      </c>
      <c r="H251" s="53">
        <f t="shared" si="211"/>
        <v>0.5</v>
      </c>
      <c r="I251" s="53">
        <f t="shared" si="211"/>
        <v>0.5</v>
      </c>
      <c r="J251" s="53">
        <f t="shared" si="211"/>
        <v>0.21428571428571427</v>
      </c>
      <c r="K251" s="95"/>
      <c r="L251" s="93"/>
      <c r="M251" s="92"/>
      <c r="N251" s="31">
        <f>M250</f>
        <v>51.81284062085254</v>
      </c>
      <c r="T251" s="70">
        <v>0.21428571428571427</v>
      </c>
      <c r="U251" s="63">
        <v>8.3333333333333329E-2</v>
      </c>
      <c r="V251" s="63">
        <v>1.7857142857142856E-2</v>
      </c>
      <c r="W251" s="63">
        <v>7.1428571428571425E-2</v>
      </c>
      <c r="X251" s="63">
        <v>5.3571428571428568E-2</v>
      </c>
      <c r="Y251" s="63">
        <v>5.7142857142857141E-2</v>
      </c>
      <c r="Z251" s="64">
        <v>0.22222222222222221</v>
      </c>
      <c r="AA251" s="65">
        <v>0.14285714285714285</v>
      </c>
    </row>
    <row r="252" spans="1:27" ht="15.75" thickBot="1" x14ac:dyDescent="0.2">
      <c r="A252" s="91"/>
      <c r="B252" s="91" t="s">
        <v>80</v>
      </c>
      <c r="C252" s="46" t="s">
        <v>93</v>
      </c>
      <c r="D252" s="54">
        <f>R237</f>
        <v>16</v>
      </c>
      <c r="E252" s="54">
        <f t="shared" ref="E252:I252" si="212">S237</f>
        <v>24</v>
      </c>
      <c r="F252" s="54">
        <f t="shared" si="212"/>
        <v>8</v>
      </c>
      <c r="G252" s="54">
        <f t="shared" si="212"/>
        <v>24</v>
      </c>
      <c r="H252" s="54">
        <f t="shared" si="212"/>
        <v>4</v>
      </c>
      <c r="I252" s="54">
        <f t="shared" si="212"/>
        <v>8</v>
      </c>
      <c r="J252" s="54">
        <f>SUM(D252:I252)</f>
        <v>84</v>
      </c>
      <c r="K252" s="92">
        <f>128*N$45</f>
        <v>9.9378881987577632</v>
      </c>
      <c r="L252" s="93">
        <f>(D252*K$37+E252*L$37+F252*M$37+G252*N$37+H252*O$37+I252*P$37+Q237*Q$37)/1000000</f>
        <v>0.312249</v>
      </c>
      <c r="M252" s="92">
        <f t="shared" ref="M252" si="213">K252/L252</f>
        <v>31.826805526223506</v>
      </c>
      <c r="N252" s="80">
        <f>J253</f>
        <v>0.2857142857142857</v>
      </c>
      <c r="T252" s="66">
        <v>103.62568124170508</v>
      </c>
      <c r="U252" s="67">
        <v>34.541893747235029</v>
      </c>
      <c r="V252" s="67">
        <v>17.270946873617515</v>
      </c>
      <c r="W252" s="67">
        <v>34.541893747235029</v>
      </c>
      <c r="X252" s="67">
        <v>51.81284062085254</v>
      </c>
      <c r="Y252" s="67">
        <v>20.725136248341016</v>
      </c>
      <c r="Z252" s="68">
        <v>48.116263688823281</v>
      </c>
      <c r="AA252" s="69">
        <v>34.541893747235029</v>
      </c>
    </row>
    <row r="253" spans="1:27" ht="15.75" thickBot="1" x14ac:dyDescent="0.2">
      <c r="A253" s="91"/>
      <c r="B253" s="91"/>
      <c r="C253" s="46" t="s">
        <v>85</v>
      </c>
      <c r="D253" s="53">
        <f>D247/D252</f>
        <v>0</v>
      </c>
      <c r="E253" s="53">
        <f t="shared" ref="E253:J253" si="214">E247/E252</f>
        <v>0</v>
      </c>
      <c r="F253" s="53">
        <f t="shared" si="214"/>
        <v>0</v>
      </c>
      <c r="G253" s="53">
        <f t="shared" si="214"/>
        <v>0.33333333333333331</v>
      </c>
      <c r="H253" s="53">
        <f t="shared" si="214"/>
        <v>2</v>
      </c>
      <c r="I253" s="53">
        <f t="shared" si="214"/>
        <v>1</v>
      </c>
      <c r="J253" s="53">
        <f t="shared" si="214"/>
        <v>0.2857142857142857</v>
      </c>
      <c r="K253" s="92"/>
      <c r="L253" s="93"/>
      <c r="M253" s="92"/>
      <c r="N253" s="31">
        <f>M252</f>
        <v>31.826805526223506</v>
      </c>
      <c r="T253" s="66">
        <v>0.14285714285714285</v>
      </c>
      <c r="U253" s="67" t="s">
        <v>128</v>
      </c>
      <c r="V253" s="63">
        <v>4.7619047619047616E-2</v>
      </c>
      <c r="W253" s="63">
        <v>9.5238095238095233E-2</v>
      </c>
      <c r="X253" s="63">
        <v>7.1428571428571425E-2</v>
      </c>
      <c r="Y253" s="63">
        <v>9.5238095238095233E-2</v>
      </c>
      <c r="Z253" s="64">
        <v>0.24</v>
      </c>
      <c r="AA253" s="65">
        <v>0.2857142857142857</v>
      </c>
    </row>
    <row r="254" spans="1:27" ht="15.75" thickBot="1" x14ac:dyDescent="0.2">
      <c r="A254" s="91"/>
      <c r="B254" s="91" t="s">
        <v>82</v>
      </c>
      <c r="C254" s="46" t="s">
        <v>93</v>
      </c>
      <c r="D254" s="47">
        <f>R126</f>
        <v>32</v>
      </c>
      <c r="E254" s="47">
        <f t="shared" ref="E254:I254" si="215">S126</f>
        <v>64</v>
      </c>
      <c r="F254" s="47">
        <f t="shared" si="215"/>
        <v>16</v>
      </c>
      <c r="G254" s="47">
        <f t="shared" si="215"/>
        <v>32</v>
      </c>
      <c r="H254" s="47">
        <f t="shared" si="215"/>
        <v>32</v>
      </c>
      <c r="I254" s="47">
        <f t="shared" si="215"/>
        <v>0</v>
      </c>
      <c r="J254" s="47">
        <f>SUM(D254:I254)</f>
        <v>176</v>
      </c>
      <c r="K254" s="92">
        <f>128*N$47</f>
        <v>64</v>
      </c>
      <c r="L254" s="93">
        <f>(D254*K$37+E254*L$37+F254*M$37+G254*N$37+H254*O$37+I254*P$37+Q126*Q$37)/1000000</f>
        <v>0.93220800000000004</v>
      </c>
      <c r="M254" s="92">
        <f t="shared" ref="M254" si="216">K254/L254</f>
        <v>68.654205928290679</v>
      </c>
      <c r="N254" s="80">
        <f>J255</f>
        <v>0.13636363636363635</v>
      </c>
      <c r="T254" s="66">
        <v>31.826805526223506</v>
      </c>
      <c r="U254" s="67" t="s">
        <v>128</v>
      </c>
      <c r="V254" s="67">
        <v>21.217870350815669</v>
      </c>
      <c r="W254" s="67">
        <v>21.217870350815669</v>
      </c>
      <c r="X254" s="67">
        <v>31.826805526223506</v>
      </c>
      <c r="Y254" s="67">
        <v>15.913402763111753</v>
      </c>
      <c r="Z254" s="68">
        <v>25.215706579951952</v>
      </c>
      <c r="AA254" s="69">
        <v>31.826805526223506</v>
      </c>
    </row>
    <row r="255" spans="1:27" ht="15.75" thickBot="1" x14ac:dyDescent="0.2">
      <c r="A255" s="91"/>
      <c r="B255" s="91"/>
      <c r="C255" s="46" t="s">
        <v>85</v>
      </c>
      <c r="D255" s="48">
        <f>D247/D254</f>
        <v>0</v>
      </c>
      <c r="E255" s="48">
        <f t="shared" ref="E255:H255" si="217">E247/E254</f>
        <v>0</v>
      </c>
      <c r="F255" s="48">
        <f t="shared" si="217"/>
        <v>0</v>
      </c>
      <c r="G255" s="48">
        <f t="shared" si="217"/>
        <v>0.25</v>
      </c>
      <c r="H255" s="48">
        <f t="shared" si="217"/>
        <v>0.25</v>
      </c>
      <c r="I255" s="48" t="s">
        <v>134</v>
      </c>
      <c r="J255" s="48">
        <f t="shared" ref="J255" si="218">J247/J254</f>
        <v>0.13636363636363635</v>
      </c>
      <c r="K255" s="92"/>
      <c r="L255" s="93"/>
      <c r="M255" s="92"/>
      <c r="N255" s="31">
        <f>M254</f>
        <v>68.654205928290679</v>
      </c>
      <c r="T255" s="70">
        <v>0.27272727272727271</v>
      </c>
      <c r="U255" s="63">
        <v>7.9545454545454544E-2</v>
      </c>
      <c r="V255" s="63">
        <v>6.8181818181818177E-2</v>
      </c>
      <c r="W255" s="63">
        <v>9.0909090909090912E-2</v>
      </c>
      <c r="X255" s="63">
        <v>6.8181818181818177E-2</v>
      </c>
      <c r="Y255" s="63">
        <v>7.2727272727272724E-2</v>
      </c>
      <c r="Z255" s="64">
        <v>0.27906976744186046</v>
      </c>
      <c r="AA255" s="65">
        <v>0.13636363636363635</v>
      </c>
    </row>
    <row r="256" spans="1:27" ht="15.75" thickBot="1" x14ac:dyDescent="0.2">
      <c r="A256" s="91"/>
      <c r="B256" s="96" t="s">
        <v>84</v>
      </c>
      <c r="C256" s="46" t="s">
        <v>93</v>
      </c>
      <c r="D256" s="57">
        <f>R89</f>
        <v>14</v>
      </c>
      <c r="E256" s="57">
        <f t="shared" ref="E256:I256" si="219">S89</f>
        <v>14</v>
      </c>
      <c r="F256" s="57">
        <f t="shared" si="219"/>
        <v>6</v>
      </c>
      <c r="G256" s="57">
        <f t="shared" si="219"/>
        <v>12</v>
      </c>
      <c r="H256" s="57">
        <f t="shared" si="219"/>
        <v>8</v>
      </c>
      <c r="I256" s="57">
        <f t="shared" si="219"/>
        <v>8</v>
      </c>
      <c r="J256" s="57">
        <f>SUM(D256:I256)</f>
        <v>62</v>
      </c>
      <c r="K256" s="92">
        <f>128*N$49</f>
        <v>64</v>
      </c>
      <c r="L256" s="93">
        <f>(D256*K$37+E256*L$37+F256*M$37+G256*N$37+H256*O$37+I256*P$37+Q89*Q$37)/1000000</f>
        <v>0.43559399999999998</v>
      </c>
      <c r="M256" s="92">
        <f t="shared" ref="M256" si="220">K256/L256</f>
        <v>146.92580705886675</v>
      </c>
      <c r="N256" s="80">
        <f>J257</f>
        <v>0.38709677419354838</v>
      </c>
      <c r="T256" s="66">
        <v>274.61682371316272</v>
      </c>
      <c r="U256" s="67">
        <v>68.654205928290679</v>
      </c>
      <c r="V256" s="67">
        <v>137.30841185658136</v>
      </c>
      <c r="W256" s="67">
        <v>91.538941237720906</v>
      </c>
      <c r="X256" s="67">
        <v>137.30841185658136</v>
      </c>
      <c r="Y256" s="67">
        <v>54.92336474263255</v>
      </c>
      <c r="Z256" s="68">
        <v>122.47795875171995</v>
      </c>
      <c r="AA256" s="69">
        <v>68.654205928290679</v>
      </c>
    </row>
    <row r="257" spans="1:27" ht="15.75" thickBot="1" x14ac:dyDescent="0.2">
      <c r="A257" s="91"/>
      <c r="B257" s="91"/>
      <c r="C257" s="46" t="s">
        <v>85</v>
      </c>
      <c r="D257" s="55">
        <f>D247/D256</f>
        <v>0</v>
      </c>
      <c r="E257" s="55">
        <f t="shared" ref="E257:J257" si="221">E247/E256</f>
        <v>0</v>
      </c>
      <c r="F257" s="55">
        <f t="shared" si="221"/>
        <v>0</v>
      </c>
      <c r="G257" s="55">
        <f t="shared" si="221"/>
        <v>0.66666666666666663</v>
      </c>
      <c r="H257" s="55">
        <f t="shared" si="221"/>
        <v>1</v>
      </c>
      <c r="I257" s="55">
        <f t="shared" si="221"/>
        <v>1</v>
      </c>
      <c r="J257" s="55">
        <f t="shared" si="221"/>
        <v>0.38709677419354838</v>
      </c>
      <c r="K257" s="92"/>
      <c r="L257" s="93"/>
      <c r="M257" s="92"/>
      <c r="N257" s="31">
        <f>M256</f>
        <v>146.92580705886675</v>
      </c>
      <c r="T257" s="71">
        <v>0.38709677419354838</v>
      </c>
      <c r="U257" s="71">
        <v>0.22580645161290322</v>
      </c>
      <c r="V257" s="71">
        <v>0.19354838709677419</v>
      </c>
      <c r="W257" s="71">
        <v>0.38709677419354838</v>
      </c>
      <c r="X257" s="71">
        <v>0.19354838709677419</v>
      </c>
      <c r="Y257" s="71">
        <v>0.25806451612903225</v>
      </c>
      <c r="Z257" s="72">
        <v>0.77419354838709675</v>
      </c>
      <c r="AA257" s="73">
        <v>0.38709677419354838</v>
      </c>
    </row>
    <row r="258" spans="1:27" ht="15.75" thickBot="1" x14ac:dyDescent="0.2">
      <c r="T258" s="74">
        <v>293.8516141177335</v>
      </c>
      <c r="U258" s="74">
        <v>146.92580705886675</v>
      </c>
      <c r="V258" s="74">
        <v>293.8516141177335</v>
      </c>
      <c r="W258" s="74">
        <v>146.92580705886675</v>
      </c>
      <c r="X258" s="75">
        <v>220.38871058830011</v>
      </c>
      <c r="Y258" s="74">
        <v>73.462903529433376</v>
      </c>
      <c r="Z258" s="75">
        <v>132.26611114899984</v>
      </c>
      <c r="AA258" s="76">
        <v>146.92580705886675</v>
      </c>
    </row>
    <row r="259" spans="1:27" ht="15.75" thickBot="1" x14ac:dyDescent="0.2">
      <c r="T259" s="66" t="s">
        <v>99</v>
      </c>
      <c r="U259" s="66" t="s">
        <v>102</v>
      </c>
      <c r="V259" s="66" t="s">
        <v>103</v>
      </c>
      <c r="W259" s="66" t="s">
        <v>104</v>
      </c>
      <c r="X259" s="66" t="s">
        <v>126</v>
      </c>
      <c r="Y259" s="66" t="s">
        <v>105</v>
      </c>
      <c r="Z259" s="66" t="s">
        <v>106</v>
      </c>
      <c r="AA259" s="66"/>
    </row>
    <row r="260" spans="1:27" ht="15.75" thickBot="1" x14ac:dyDescent="0.2">
      <c r="T260" s="70">
        <v>0.03</v>
      </c>
      <c r="U260" s="63">
        <v>0.04</v>
      </c>
      <c r="V260" s="64">
        <v>0.02</v>
      </c>
      <c r="W260" s="64">
        <v>0.03</v>
      </c>
      <c r="X260" s="64">
        <v>0.04</v>
      </c>
      <c r="Y260" s="64">
        <v>0.03</v>
      </c>
      <c r="Z260" s="64">
        <v>0.05</v>
      </c>
      <c r="AA260" s="58"/>
    </row>
    <row r="261" spans="1:27" ht="15.75" thickBot="1" x14ac:dyDescent="0.2">
      <c r="T261" s="66">
        <v>13.6</v>
      </c>
      <c r="U261" s="67">
        <v>34</v>
      </c>
      <c r="V261" s="67">
        <v>22.6</v>
      </c>
      <c r="W261" s="67">
        <v>17</v>
      </c>
      <c r="X261" s="67">
        <v>22.6</v>
      </c>
      <c r="Y261" s="67">
        <v>22.6</v>
      </c>
      <c r="Z261" s="67">
        <v>32.700000000000003</v>
      </c>
      <c r="AA261" s="58"/>
    </row>
    <row r="262" spans="1:27" ht="15.75" thickBot="1" x14ac:dyDescent="0.2">
      <c r="T262" s="70">
        <v>0.05</v>
      </c>
      <c r="U262" s="63">
        <v>0.05</v>
      </c>
      <c r="V262" s="63">
        <v>0.04</v>
      </c>
      <c r="W262" s="63">
        <v>0.06</v>
      </c>
      <c r="X262" s="63">
        <v>7.0000000000000007E-2</v>
      </c>
      <c r="Y262" s="63">
        <v>0.05</v>
      </c>
      <c r="Z262" s="63">
        <v>0.1</v>
      </c>
      <c r="AA262" s="58"/>
    </row>
    <row r="263" spans="1:27" ht="15.75" thickBot="1" x14ac:dyDescent="0.2">
      <c r="T263" s="66">
        <v>14.2</v>
      </c>
      <c r="U263" s="67">
        <v>26.1</v>
      </c>
      <c r="V263" s="67">
        <v>26.1</v>
      </c>
      <c r="W263" s="67">
        <v>19.600000000000001</v>
      </c>
      <c r="X263" s="67">
        <v>26.1</v>
      </c>
      <c r="Y263" s="67">
        <v>26.1</v>
      </c>
      <c r="Z263" s="67">
        <v>33.6</v>
      </c>
      <c r="AA263" s="58"/>
    </row>
    <row r="264" spans="1:27" ht="15.75" thickBot="1" x14ac:dyDescent="0.2">
      <c r="T264" s="70">
        <v>0.06</v>
      </c>
      <c r="U264" s="63">
        <v>0.08</v>
      </c>
      <c r="V264" s="63">
        <v>0.1</v>
      </c>
      <c r="W264" s="63">
        <v>0.05</v>
      </c>
      <c r="X264" s="63">
        <v>0.08</v>
      </c>
      <c r="Y264" s="63">
        <v>0.06</v>
      </c>
      <c r="Z264" s="63">
        <v>0.12</v>
      </c>
      <c r="AA264" s="58"/>
    </row>
    <row r="265" spans="1:27" ht="15.75" thickBot="1" x14ac:dyDescent="0.2">
      <c r="T265" s="66">
        <v>9.1</v>
      </c>
      <c r="U265" s="67">
        <v>21.2</v>
      </c>
      <c r="V265" s="67">
        <v>31.8</v>
      </c>
      <c r="W265" s="67">
        <v>8</v>
      </c>
      <c r="X265" s="67">
        <v>14.6</v>
      </c>
      <c r="Y265" s="67">
        <v>15.9</v>
      </c>
      <c r="Z265" s="67">
        <v>20.9</v>
      </c>
      <c r="AA265" s="77"/>
    </row>
    <row r="266" spans="1:27" ht="15.75" thickBot="1" x14ac:dyDescent="0.2">
      <c r="T266" s="70">
        <v>0.03</v>
      </c>
      <c r="U266" s="63">
        <v>0.04</v>
      </c>
      <c r="V266" s="63">
        <v>0.02</v>
      </c>
      <c r="W266" s="63">
        <v>0.04</v>
      </c>
      <c r="X266" s="63">
        <v>0.04</v>
      </c>
      <c r="Y266" s="63">
        <v>0.04</v>
      </c>
      <c r="Z266" s="63">
        <v>0.04</v>
      </c>
      <c r="AA266" s="77"/>
    </row>
    <row r="267" spans="1:27" ht="15.75" thickBot="1" x14ac:dyDescent="0.2">
      <c r="T267" s="66">
        <v>30.4</v>
      </c>
      <c r="U267" s="67">
        <v>60.7</v>
      </c>
      <c r="V267" s="67">
        <v>45.5</v>
      </c>
      <c r="W267" s="67">
        <v>45.5</v>
      </c>
      <c r="X267" s="67">
        <v>47.4</v>
      </c>
      <c r="Y267" s="67">
        <v>60.7</v>
      </c>
      <c r="Z267" s="67">
        <v>50.5</v>
      </c>
      <c r="AA267" s="77"/>
    </row>
    <row r="268" spans="1:27" ht="15.75" thickBot="1" x14ac:dyDescent="0.2">
      <c r="T268" s="71">
        <v>0.11</v>
      </c>
      <c r="U268" s="78">
        <v>0.16</v>
      </c>
      <c r="V268" s="78">
        <v>0.13</v>
      </c>
      <c r="W268" s="78">
        <v>0.19</v>
      </c>
      <c r="X268" s="78">
        <v>0.23</v>
      </c>
      <c r="Y268" s="78">
        <v>0.16</v>
      </c>
      <c r="Z268" s="78">
        <v>0.23</v>
      </c>
      <c r="AA268" s="79"/>
    </row>
    <row r="269" spans="1:27" ht="15.75" thickBot="1" x14ac:dyDescent="0.2">
      <c r="T269" s="74">
        <v>58.8</v>
      </c>
      <c r="U269" s="79">
        <v>146.9</v>
      </c>
      <c r="V269" s="79">
        <v>146.9</v>
      </c>
      <c r="W269" s="79">
        <v>110.2</v>
      </c>
      <c r="X269" s="79">
        <v>146.9</v>
      </c>
      <c r="Y269" s="79">
        <v>146.9</v>
      </c>
      <c r="Z269" s="79">
        <v>146.9</v>
      </c>
      <c r="AA269" s="79"/>
    </row>
    <row r="271" spans="1:27" x14ac:dyDescent="0.15">
      <c r="T271" s="80">
        <f>SUM(U249:AA249,T260:Z260)/15</f>
        <v>8.1497076023391818E-2</v>
      </c>
      <c r="U271" s="81">
        <f>$T$279/$T271</f>
        <v>2.9689039294840929</v>
      </c>
    </row>
    <row r="272" spans="1:27" x14ac:dyDescent="0.15">
      <c r="T272" s="81">
        <f t="shared" ref="T272:T280" si="222">SUM(U250:AA250,T261:Z261)/15</f>
        <v>55.349183898304453</v>
      </c>
      <c r="U272" s="81">
        <f>T280/T272</f>
        <v>2.4863320651108434</v>
      </c>
    </row>
    <row r="273" spans="20:27" x14ac:dyDescent="0.15">
      <c r="T273" s="80">
        <f t="shared" si="222"/>
        <v>7.1227513227513251E-2</v>
      </c>
      <c r="U273" s="81">
        <f>T279/T271</f>
        <v>2.9689039294840929</v>
      </c>
    </row>
    <row r="274" spans="20:27" x14ac:dyDescent="0.15">
      <c r="T274" s="81">
        <f t="shared" si="222"/>
        <v>27.556724578222639</v>
      </c>
      <c r="U274" s="81">
        <f>T280/T274</f>
        <v>4.9939335247711494</v>
      </c>
    </row>
    <row r="275" spans="20:27" x14ac:dyDescent="0.15">
      <c r="T275" s="80">
        <f>SUM(U253:AA253,T264:Z264)/14</f>
        <v>9.8945578231292533E-2</v>
      </c>
      <c r="U275" s="81">
        <f>T279/T275</f>
        <v>2.4453542399006416</v>
      </c>
    </row>
    <row r="276" spans="20:27" x14ac:dyDescent="0.15">
      <c r="T276" s="81">
        <f>SUM(U254:AA254,T265:Z265)/14</f>
        <v>19.194175792653002</v>
      </c>
      <c r="U276" s="81">
        <f>T280/T276</f>
        <v>7.1696983601008233</v>
      </c>
    </row>
    <row r="277" spans="20:27" x14ac:dyDescent="0.15">
      <c r="T277" s="80">
        <f t="shared" si="222"/>
        <v>6.9665257223396754E-2</v>
      </c>
      <c r="U277" s="81">
        <f>T279/T277</f>
        <v>3.4731370971820898</v>
      </c>
    </row>
    <row r="278" spans="20:27" x14ac:dyDescent="0.15">
      <c r="T278" s="81">
        <f t="shared" si="222"/>
        <v>68.104366686787841</v>
      </c>
      <c r="U278" s="81">
        <f>T280/T278</f>
        <v>2.020670001043686</v>
      </c>
    </row>
    <row r="279" spans="20:27" x14ac:dyDescent="0.15">
      <c r="T279" s="80">
        <f t="shared" si="222"/>
        <v>0.24195698924731182</v>
      </c>
    </row>
    <row r="280" spans="20:27" ht="15.75" thickBot="1" x14ac:dyDescent="0.2">
      <c r="T280" s="81">
        <f t="shared" si="222"/>
        <v>137.61645070407116</v>
      </c>
    </row>
    <row r="281" spans="20:27" ht="15.75" thickBot="1" x14ac:dyDescent="0.2">
      <c r="T281" s="61" t="s">
        <v>0</v>
      </c>
      <c r="U281" s="61" t="s">
        <v>6</v>
      </c>
      <c r="V281" s="61" t="s">
        <v>7</v>
      </c>
      <c r="W281" s="61" t="s">
        <v>8</v>
      </c>
      <c r="X281" s="61" t="s">
        <v>9</v>
      </c>
      <c r="Y281" s="61" t="s">
        <v>97</v>
      </c>
      <c r="Z281" s="61" t="s">
        <v>98</v>
      </c>
      <c r="AA281" s="62" t="s">
        <v>10</v>
      </c>
    </row>
    <row r="282" spans="20:27" ht="15.75" thickBot="1" x14ac:dyDescent="0.2">
      <c r="T282" s="63">
        <f>Sheet1!R4</f>
        <v>0.3</v>
      </c>
      <c r="U282" s="63">
        <f>Sheet1!S4</f>
        <v>0.11666666666666667</v>
      </c>
      <c r="V282" s="63">
        <f>Sheet1!T4</f>
        <v>7.4999999999999997E-2</v>
      </c>
      <c r="W282" s="63">
        <f>Sheet1!U4</f>
        <v>0.12</v>
      </c>
      <c r="X282" s="63">
        <f>Sheet1!V4</f>
        <v>7.4999999999999997E-2</v>
      </c>
      <c r="Y282" s="63">
        <f>Sheet1!W4</f>
        <v>0.08</v>
      </c>
      <c r="Z282" s="63">
        <f>Sheet1!X4</f>
        <v>0.31578947368421051</v>
      </c>
      <c r="AA282" s="63">
        <f>Sheet1!Y4</f>
        <v>0.2</v>
      </c>
    </row>
    <row r="283" spans="20:27" s="116" customFormat="1" ht="15.75" thickBot="1" x14ac:dyDescent="0.2">
      <c r="T283" s="119">
        <f>Sheet1!R5</f>
        <v>241.72087131309576</v>
      </c>
      <c r="U283" s="119">
        <f>Sheet1!S5</f>
        <v>80.573623771031919</v>
      </c>
      <c r="V283" s="119">
        <f>Sheet1!T5</f>
        <v>120.86043565654788</v>
      </c>
      <c r="W283" s="119">
        <f>Sheet1!U5</f>
        <v>96.688348525238311</v>
      </c>
      <c r="X283" s="119">
        <f>Sheet1!V5</f>
        <v>120.86043565654788</v>
      </c>
      <c r="Y283" s="119">
        <f>Sheet1!W5</f>
        <v>48.344174262619156</v>
      </c>
      <c r="Z283" s="119">
        <f>Sheet1!X5</f>
        <v>117.23711683154967</v>
      </c>
      <c r="AA283" s="119">
        <f>Sheet1!Y5</f>
        <v>80.573623771031919</v>
      </c>
    </row>
    <row r="284" spans="20:27" ht="15.75" thickBot="1" x14ac:dyDescent="0.2">
      <c r="T284" s="63">
        <f>Sheet1!R6</f>
        <v>0.21428571428571427</v>
      </c>
      <c r="U284" s="63">
        <f>Sheet1!S6</f>
        <v>8.3333333333333329E-2</v>
      </c>
      <c r="V284" s="63">
        <f>Sheet1!T6</f>
        <v>1.7857142857142856E-2</v>
      </c>
      <c r="W284" s="63">
        <f>Sheet1!U6</f>
        <v>7.1428571428571425E-2</v>
      </c>
      <c r="X284" s="63">
        <f>Sheet1!V6</f>
        <v>5.3571428571428568E-2</v>
      </c>
      <c r="Y284" s="63">
        <f>Sheet1!W6</f>
        <v>5.7142857142857141E-2</v>
      </c>
      <c r="Z284" s="63">
        <f>Sheet1!X6</f>
        <v>0.22222222222222221</v>
      </c>
      <c r="AA284" s="63">
        <f>Sheet1!Y6</f>
        <v>0.14285714285714285</v>
      </c>
    </row>
    <row r="285" spans="20:27" s="116" customFormat="1" ht="15.75" thickBot="1" x14ac:dyDescent="0.2">
      <c r="T285" s="119">
        <f>Sheet1!R7</f>
        <v>103.62568124170508</v>
      </c>
      <c r="U285" s="119">
        <f>Sheet1!S7</f>
        <v>34.541893747235029</v>
      </c>
      <c r="V285" s="119">
        <f>Sheet1!T7</f>
        <v>17.270946873617515</v>
      </c>
      <c r="W285" s="119">
        <f>Sheet1!U7</f>
        <v>34.541893747235029</v>
      </c>
      <c r="X285" s="119">
        <f>Sheet1!V7</f>
        <v>51.81284062085254</v>
      </c>
      <c r="Y285" s="119">
        <f>Sheet1!W7</f>
        <v>20.725136248341016</v>
      </c>
      <c r="Z285" s="119">
        <f>Sheet1!X7</f>
        <v>48.116263688823281</v>
      </c>
      <c r="AA285" s="119">
        <f>Sheet1!Y7</f>
        <v>34.541893747235029</v>
      </c>
    </row>
    <row r="286" spans="20:27" ht="15.75" thickBot="1" x14ac:dyDescent="0.2">
      <c r="T286" s="63">
        <f>Sheet1!R8</f>
        <v>0.14285714285714285</v>
      </c>
      <c r="U286" s="63" t="str">
        <f>Sheet1!S8</f>
        <v>/</v>
      </c>
      <c r="V286" s="63">
        <f>Sheet1!T8</f>
        <v>4.7619047619047616E-2</v>
      </c>
      <c r="W286" s="63">
        <f>Sheet1!U8</f>
        <v>9.5238095238095233E-2</v>
      </c>
      <c r="X286" s="63">
        <f>Sheet1!V8</f>
        <v>7.1428571428571425E-2</v>
      </c>
      <c r="Y286" s="63">
        <f>Sheet1!W8</f>
        <v>9.5238095238095233E-2</v>
      </c>
      <c r="Z286" s="63">
        <f>Sheet1!X8</f>
        <v>0.24</v>
      </c>
      <c r="AA286" s="63">
        <f>Sheet1!Y8</f>
        <v>0.2857142857142857</v>
      </c>
    </row>
    <row r="287" spans="20:27" s="116" customFormat="1" ht="15.75" thickBot="1" x14ac:dyDescent="0.2">
      <c r="T287" s="119">
        <f>Sheet1!R9</f>
        <v>31.826805526223506</v>
      </c>
      <c r="U287" s="119" t="str">
        <f>Sheet1!S9</f>
        <v>/</v>
      </c>
      <c r="V287" s="119">
        <f>Sheet1!T9</f>
        <v>21.217870350815669</v>
      </c>
      <c r="W287" s="119">
        <f>Sheet1!U9</f>
        <v>21.217870350815669</v>
      </c>
      <c r="X287" s="119">
        <f>Sheet1!V9</f>
        <v>31.826805526223506</v>
      </c>
      <c r="Y287" s="119">
        <f>Sheet1!W9</f>
        <v>15.913402763111753</v>
      </c>
      <c r="Z287" s="119">
        <f>Sheet1!X9</f>
        <v>25.215706579951952</v>
      </c>
      <c r="AA287" s="119">
        <f>Sheet1!Y9</f>
        <v>31.826805526223506</v>
      </c>
    </row>
    <row r="288" spans="20:27" ht="15.75" thickBot="1" x14ac:dyDescent="0.2">
      <c r="T288" s="63">
        <f>Sheet1!R10</f>
        <v>0.27272727272727271</v>
      </c>
      <c r="U288" s="63">
        <f>Sheet1!S10</f>
        <v>7.9545454545454544E-2</v>
      </c>
      <c r="V288" s="63">
        <f>Sheet1!T10</f>
        <v>6.8181818181818177E-2</v>
      </c>
      <c r="W288" s="63">
        <f>Sheet1!U10</f>
        <v>9.0909090909090912E-2</v>
      </c>
      <c r="X288" s="63">
        <f>Sheet1!V10</f>
        <v>6.8181818181818177E-2</v>
      </c>
      <c r="Y288" s="63">
        <f>Sheet1!W10</f>
        <v>7.2727272727272724E-2</v>
      </c>
      <c r="Z288" s="63">
        <f>Sheet1!X10</f>
        <v>0.27906976744186046</v>
      </c>
      <c r="AA288" s="63">
        <f>Sheet1!Y10</f>
        <v>0.13636363636363635</v>
      </c>
    </row>
    <row r="289" spans="20:27" s="116" customFormat="1" ht="15.75" thickBot="1" x14ac:dyDescent="0.2">
      <c r="T289" s="119">
        <f>Sheet1!R11</f>
        <v>274.61682371316272</v>
      </c>
      <c r="U289" s="119">
        <f>Sheet1!S11</f>
        <v>68.654205928290679</v>
      </c>
      <c r="V289" s="119">
        <f>Sheet1!T11</f>
        <v>137.30841185658136</v>
      </c>
      <c r="W289" s="119">
        <f>Sheet1!U11</f>
        <v>91.538941237720906</v>
      </c>
      <c r="X289" s="119">
        <f>Sheet1!V11</f>
        <v>137.30841185658136</v>
      </c>
      <c r="Y289" s="119">
        <f>Sheet1!W11</f>
        <v>54.92336474263255</v>
      </c>
      <c r="Z289" s="119">
        <f>Sheet1!X11</f>
        <v>122.47795875171995</v>
      </c>
      <c r="AA289" s="119">
        <f>Sheet1!Y11</f>
        <v>68.654205928290679</v>
      </c>
    </row>
    <row r="290" spans="20:27" ht="15.75" thickBot="1" x14ac:dyDescent="0.2">
      <c r="T290" s="63">
        <f>Sheet1!R12</f>
        <v>0.38709677419354838</v>
      </c>
      <c r="U290" s="63">
        <f>Sheet1!S12</f>
        <v>0.22580645161290322</v>
      </c>
      <c r="V290" s="63">
        <f>Sheet1!T12</f>
        <v>0.19354838709677419</v>
      </c>
      <c r="W290" s="63">
        <f>Sheet1!U12</f>
        <v>0.38709677419354838</v>
      </c>
      <c r="X290" s="63">
        <f>Sheet1!V12</f>
        <v>0.19354838709677419</v>
      </c>
      <c r="Y290" s="63">
        <f>Sheet1!W12</f>
        <v>0.25806451612903225</v>
      </c>
      <c r="Z290" s="63">
        <f>Sheet1!X12</f>
        <v>0.77419354838709675</v>
      </c>
      <c r="AA290" s="63">
        <f>Sheet1!Y12</f>
        <v>0.38709677419354838</v>
      </c>
    </row>
    <row r="291" spans="20:27" s="116" customFormat="1" ht="15.75" thickBot="1" x14ac:dyDescent="0.2">
      <c r="T291" s="119">
        <f>Sheet1!R13</f>
        <v>293.8516141177335</v>
      </c>
      <c r="U291" s="119">
        <f>Sheet1!S13</f>
        <v>146.92580705886675</v>
      </c>
      <c r="V291" s="119">
        <f>Sheet1!T13</f>
        <v>293.8516141177335</v>
      </c>
      <c r="W291" s="119">
        <f>Sheet1!U13</f>
        <v>146.92580705886675</v>
      </c>
      <c r="X291" s="119">
        <f>Sheet1!V13</f>
        <v>220.38871058830011</v>
      </c>
      <c r="Y291" s="119">
        <f>Sheet1!W13</f>
        <v>73.462903529433376</v>
      </c>
      <c r="Z291" s="119">
        <f>Sheet1!X13</f>
        <v>132.26611114899984</v>
      </c>
      <c r="AA291" s="119">
        <f>Sheet1!Y13</f>
        <v>146.92580705886675</v>
      </c>
    </row>
    <row r="292" spans="20:27" ht="15.75" thickBot="1" x14ac:dyDescent="0.2">
      <c r="T292" s="66" t="s">
        <v>99</v>
      </c>
      <c r="U292" s="66" t="s">
        <v>102</v>
      </c>
      <c r="V292" s="66" t="s">
        <v>103</v>
      </c>
      <c r="W292" s="66" t="s">
        <v>104</v>
      </c>
      <c r="X292" s="66" t="s">
        <v>126</v>
      </c>
      <c r="Y292" s="66" t="s">
        <v>105</v>
      </c>
      <c r="Z292" s="66" t="s">
        <v>106</v>
      </c>
      <c r="AA292" s="66" t="s">
        <v>107</v>
      </c>
    </row>
    <row r="293" spans="20:27" ht="15.75" thickBot="1" x14ac:dyDescent="0.2">
      <c r="T293" s="70">
        <f>Sheet1!Z4</f>
        <v>8.5000000000000006E-2</v>
      </c>
      <c r="U293" s="70">
        <f>Sheet1!AA4</f>
        <v>0.125</v>
      </c>
      <c r="V293" s="70">
        <f>Sheet1!AB4</f>
        <v>6.6666666666666666E-2</v>
      </c>
      <c r="W293" s="70">
        <f>Sheet1!AC4</f>
        <v>0.1</v>
      </c>
      <c r="X293" s="70">
        <f>Sheet1!AD4</f>
        <v>0.11666666666666667</v>
      </c>
      <c r="Y293" s="70">
        <f>Sheet1!AE4</f>
        <v>8.3333333333333329E-2</v>
      </c>
      <c r="Z293" s="70">
        <f>Sheet1!AF4</f>
        <v>0.15909090909090909</v>
      </c>
      <c r="AA293" s="70">
        <f>单元面积!Y95</f>
        <v>0.16666666666666666</v>
      </c>
    </row>
    <row r="294" spans="20:27" s="116" customFormat="1" ht="15.75" thickBot="1" x14ac:dyDescent="0.2">
      <c r="T294" s="120">
        <f>Sheet1!Z5</f>
        <v>48.344174262619156</v>
      </c>
      <c r="U294" s="120">
        <f>Sheet1!AA5</f>
        <v>120.86043565654788</v>
      </c>
      <c r="V294" s="120">
        <f>Sheet1!AB5</f>
        <v>80.573623771031919</v>
      </c>
      <c r="W294" s="120">
        <f>Sheet1!AC5</f>
        <v>60.430217828273939</v>
      </c>
      <c r="X294" s="120">
        <f>Sheet1!AD5</f>
        <v>80.573623771031919</v>
      </c>
      <c r="Y294" s="120">
        <f>Sheet1!AE5</f>
        <v>80.573623771031919</v>
      </c>
      <c r="Z294" s="120">
        <f>Sheet1!AF5</f>
        <v>105.97581913305653</v>
      </c>
      <c r="AA294" s="120">
        <f>单元面积!Y96</f>
        <v>161.14724754206384</v>
      </c>
    </row>
    <row r="295" spans="20:27" ht="15.75" thickBot="1" x14ac:dyDescent="0.2">
      <c r="T295" s="70">
        <f>Sheet1!Z6</f>
        <v>5.5194805194805192E-2</v>
      </c>
      <c r="U295" s="70">
        <f>Sheet1!AA6</f>
        <v>5.9523809523809521E-2</v>
      </c>
      <c r="V295" s="70">
        <f>Sheet1!AB6</f>
        <v>4.7619047619047616E-2</v>
      </c>
      <c r="W295" s="70">
        <f>Sheet1!AC6</f>
        <v>7.1428571428571425E-2</v>
      </c>
      <c r="X295" s="70">
        <f>Sheet1!AD6</f>
        <v>8.3333333333333329E-2</v>
      </c>
      <c r="Y295" s="70">
        <f>Sheet1!AE6</f>
        <v>5.9523809523809521E-2</v>
      </c>
      <c r="Z295" s="70">
        <f>Sheet1!AF6</f>
        <v>0.109375</v>
      </c>
      <c r="AA295" s="70">
        <f>单元面积!Y97</f>
        <v>0.11904761904761904</v>
      </c>
    </row>
    <row r="296" spans="20:27" s="116" customFormat="1" ht="15.75" thickBot="1" x14ac:dyDescent="0.2">
      <c r="T296" s="120">
        <f>Sheet1!Z7</f>
        <v>18.841032953037288</v>
      </c>
      <c r="U296" s="120">
        <f>Sheet1!AA7</f>
        <v>34.541893747235029</v>
      </c>
      <c r="V296" s="120">
        <f>Sheet1!AB7</f>
        <v>34.541893747235029</v>
      </c>
      <c r="W296" s="120">
        <f>Sheet1!AC7</f>
        <v>25.90642031042627</v>
      </c>
      <c r="X296" s="120">
        <f>Sheet1!AD7</f>
        <v>34.541893747235029</v>
      </c>
      <c r="Y296" s="120">
        <f>Sheet1!AE7</f>
        <v>34.541893747235029</v>
      </c>
      <c r="Z296" s="120">
        <f>Sheet1!AF7</f>
        <v>42.543331280307385</v>
      </c>
      <c r="AA296" s="120">
        <f>单元面积!Y98</f>
        <v>69.083787494470059</v>
      </c>
    </row>
    <row r="297" spans="20:27" ht="15.75" thickBot="1" x14ac:dyDescent="0.2">
      <c r="T297" s="70">
        <f>Sheet1!Z8</f>
        <v>5.7823129251700682E-2</v>
      </c>
      <c r="U297" s="70">
        <f>Sheet1!AA8</f>
        <v>7.9365079365079361E-2</v>
      </c>
      <c r="V297" s="70">
        <f>Sheet1!AB8</f>
        <v>9.5238095238095233E-2</v>
      </c>
      <c r="W297" s="70">
        <f>Sheet1!AC8</f>
        <v>4.7619047619047616E-2</v>
      </c>
      <c r="X297" s="70">
        <f>Sheet1!AD8</f>
        <v>8.3333333333333329E-2</v>
      </c>
      <c r="Y297" s="70">
        <f>Sheet1!AE8</f>
        <v>5.9523809523809521E-2</v>
      </c>
      <c r="Z297" s="70">
        <f>Sheet1!AF8</f>
        <v>0.1206896551724138</v>
      </c>
      <c r="AA297" s="70" t="str">
        <f>单元面积!Y99</f>
        <v>/</v>
      </c>
    </row>
    <row r="298" spans="20:27" s="116" customFormat="1" ht="15.75" thickBot="1" x14ac:dyDescent="0.2">
      <c r="T298" s="120">
        <f>Sheet1!Z9</f>
        <v>9.0933730074924295</v>
      </c>
      <c r="U298" s="120">
        <f>Sheet1!AA9</f>
        <v>21.217870350815669</v>
      </c>
      <c r="V298" s="120">
        <f>Sheet1!AB9</f>
        <v>31.826805526223506</v>
      </c>
      <c r="W298" s="120">
        <f>Sheet1!AC9</f>
        <v>7.9567013815558765</v>
      </c>
      <c r="X298" s="120">
        <f>Sheet1!AD9</f>
        <v>14.592995340347137</v>
      </c>
      <c r="Y298" s="120">
        <f>Sheet1!AE9</f>
        <v>15.913402763111753</v>
      </c>
      <c r="Z298" s="120">
        <f>Sheet1!AF9</f>
        <v>20.87874977941927</v>
      </c>
      <c r="AA298" s="120" t="str">
        <f>单元面积!Y100</f>
        <v>/</v>
      </c>
    </row>
    <row r="299" spans="20:27" ht="15.75" thickBot="1" x14ac:dyDescent="0.2">
      <c r="T299" s="70">
        <f>Sheet1!Z10</f>
        <v>6.4393939393939392E-2</v>
      </c>
      <c r="U299" s="70">
        <f>Sheet1!AA10</f>
        <v>7.575757575757576E-2</v>
      </c>
      <c r="V299" s="70">
        <f>Sheet1!AB10</f>
        <v>4.5454545454545456E-2</v>
      </c>
      <c r="W299" s="70">
        <f>Sheet1!AC10</f>
        <v>9.0909090909090912E-2</v>
      </c>
      <c r="X299" s="70">
        <f>Sheet1!AD10</f>
        <v>7.9545454545454544E-2</v>
      </c>
      <c r="Y299" s="70">
        <f>Sheet1!AE10</f>
        <v>7.575757575757576E-2</v>
      </c>
      <c r="Z299" s="70">
        <f>Sheet1!AF10</f>
        <v>8.7499999999999994E-2</v>
      </c>
      <c r="AA299" s="70">
        <f>单元面积!Y101</f>
        <v>0.11363636363636363</v>
      </c>
    </row>
    <row r="300" spans="20:27" s="116" customFormat="1" ht="15.75" thickBot="1" x14ac:dyDescent="0.2">
      <c r="T300" s="120">
        <f>Sheet1!Z11</f>
        <v>45.769470618860453</v>
      </c>
      <c r="U300" s="120">
        <f>Sheet1!AA11</f>
        <v>91.538941237720906</v>
      </c>
      <c r="V300" s="120">
        <f>Sheet1!AB11</f>
        <v>68.654205928290679</v>
      </c>
      <c r="W300" s="120">
        <f>Sheet1!AC11</f>
        <v>68.654205928290679</v>
      </c>
      <c r="X300" s="120">
        <f>Sheet1!AD11</f>
        <v>73.084222715033192</v>
      </c>
      <c r="Y300" s="120">
        <f>Sheet1!AE11</f>
        <v>91.538941237720906</v>
      </c>
      <c r="Z300" s="120">
        <f>Sheet1!AF11</f>
        <v>80.621186239979039</v>
      </c>
      <c r="AA300" s="117">
        <f>单元面积!Y102</f>
        <v>137.30841185658136</v>
      </c>
    </row>
    <row r="301" spans="20:27" ht="15.75" thickBot="1" x14ac:dyDescent="0.2">
      <c r="T301" s="70">
        <f>Sheet1!Z12</f>
        <v>0.10967741935483871</v>
      </c>
      <c r="U301" s="70">
        <f>Sheet1!AA12</f>
        <v>0.16129032258064516</v>
      </c>
      <c r="V301" s="70">
        <f>Sheet1!AB12</f>
        <v>0.12903225806451613</v>
      </c>
      <c r="W301" s="70">
        <f>Sheet1!AC12</f>
        <v>0.19354838709677419</v>
      </c>
      <c r="X301" s="70">
        <f>Sheet1!AD12</f>
        <v>0.22580645161290322</v>
      </c>
      <c r="Y301" s="70">
        <f>Sheet1!AE12</f>
        <v>0.16129032258064516</v>
      </c>
      <c r="Z301" s="70">
        <f>Sheet1!AF12</f>
        <v>0.22580645161290322</v>
      </c>
      <c r="AA301" s="70">
        <f>单元面积!Y103</f>
        <v>0.32258064516129031</v>
      </c>
    </row>
    <row r="302" spans="20:27" s="116" customFormat="1" ht="15.75" thickBot="1" x14ac:dyDescent="0.2">
      <c r="T302" s="120">
        <f>Sheet1!Z13</f>
        <v>58.770322823546692</v>
      </c>
      <c r="U302" s="120">
        <f>Sheet1!AA13</f>
        <v>146.92580705886675</v>
      </c>
      <c r="V302" s="120">
        <f>Sheet1!AB13</f>
        <v>146.92580705886675</v>
      </c>
      <c r="W302" s="120">
        <f>Sheet1!AC13</f>
        <v>110.19435529415006</v>
      </c>
      <c r="X302" s="120">
        <f>Sheet1!AD13</f>
        <v>146.92580705886675</v>
      </c>
      <c r="Y302" s="120">
        <f>Sheet1!AE13</f>
        <v>146.92580705886675</v>
      </c>
      <c r="Z302" s="120">
        <f>Sheet1!AF13</f>
        <v>146.92580705886675</v>
      </c>
      <c r="AA302" s="120">
        <f>单元面积!Y104</f>
        <v>293.8516141177335</v>
      </c>
    </row>
    <row r="303" spans="20:27" ht="15.75" thickBot="1" x14ac:dyDescent="0.2">
      <c r="T303" s="66" t="s">
        <v>108</v>
      </c>
      <c r="U303" s="66" t="s">
        <v>109</v>
      </c>
      <c r="V303" s="66" t="s">
        <v>162</v>
      </c>
      <c r="W303" s="66" t="s">
        <v>111</v>
      </c>
      <c r="X303" s="66" t="s">
        <v>112</v>
      </c>
      <c r="Y303" s="66" t="s">
        <v>113</v>
      </c>
      <c r="Z303" s="66" t="s">
        <v>114</v>
      </c>
      <c r="AA303" s="66" t="s">
        <v>116</v>
      </c>
    </row>
    <row r="304" spans="20:27" ht="15.75" thickBot="1" x14ac:dyDescent="0.2">
      <c r="T304" s="70">
        <f>Z95</f>
        <v>0.16666666666666666</v>
      </c>
      <c r="U304" s="70">
        <f t="shared" ref="U304:AA304" si="223">AA95</f>
        <v>0.25</v>
      </c>
      <c r="V304" s="70">
        <f t="shared" si="223"/>
        <v>0.09</v>
      </c>
      <c r="W304" s="70">
        <f t="shared" si="223"/>
        <v>0.125</v>
      </c>
      <c r="X304" s="70">
        <f t="shared" si="223"/>
        <v>0.125</v>
      </c>
      <c r="Y304" s="70">
        <f t="shared" si="223"/>
        <v>0.2</v>
      </c>
      <c r="Z304" s="70">
        <f t="shared" si="223"/>
        <v>5.5555555555555552E-2</v>
      </c>
      <c r="AA304" s="70">
        <f t="shared" si="223"/>
        <v>0.15</v>
      </c>
    </row>
    <row r="305" spans="20:27" s="116" customFormat="1" ht="15.75" thickBot="1" x14ac:dyDescent="0.2">
      <c r="T305" s="120">
        <f t="shared" ref="T305:T313" si="224">Z96</f>
        <v>161.14724754206384</v>
      </c>
      <c r="U305" s="120">
        <f t="shared" ref="U305:U313" si="225">AA96</f>
        <v>241.72087131309576</v>
      </c>
      <c r="V305" s="120">
        <f t="shared" ref="V305:V313" si="226">AB96</f>
        <v>48.344174262619156</v>
      </c>
      <c r="W305" s="120">
        <f t="shared" ref="W305:W313" si="227">AC96</f>
        <v>120.86043565654788</v>
      </c>
      <c r="X305" s="120">
        <f t="shared" ref="X305:X313" si="228">AD96</f>
        <v>120.86043565654788</v>
      </c>
      <c r="Y305" s="120">
        <f t="shared" ref="Y305:Y313" si="229">AE96</f>
        <v>161.14724754206384</v>
      </c>
      <c r="Z305" s="120">
        <f t="shared" ref="Z305:Z313" si="230">AF96</f>
        <v>26.857874590343972</v>
      </c>
      <c r="AA305" s="120">
        <f t="shared" ref="AA305:AA313" si="231">AG96</f>
        <v>120.86043565654788</v>
      </c>
    </row>
    <row r="306" spans="20:27" ht="15.75" thickBot="1" x14ac:dyDescent="0.2">
      <c r="T306" s="70">
        <f t="shared" si="224"/>
        <v>0.11904761904761904</v>
      </c>
      <c r="U306" s="70">
        <f t="shared" si="225"/>
        <v>0.17857142857142858</v>
      </c>
      <c r="V306" s="70">
        <f t="shared" si="226"/>
        <v>6.4285714285714279E-2</v>
      </c>
      <c r="W306" s="70">
        <f t="shared" si="227"/>
        <v>8.9285714285714288E-2</v>
      </c>
      <c r="X306" s="70">
        <f t="shared" si="228"/>
        <v>8.9285714285714288E-2</v>
      </c>
      <c r="Y306" s="70">
        <f t="shared" si="229"/>
        <v>0.14285714285714285</v>
      </c>
      <c r="Z306" s="70">
        <f t="shared" si="230"/>
        <v>3.968253968253968E-2</v>
      </c>
      <c r="AA306" s="70">
        <f t="shared" si="231"/>
        <v>0.10714285714285714</v>
      </c>
    </row>
    <row r="307" spans="20:27" s="116" customFormat="1" ht="15.75" thickBot="1" x14ac:dyDescent="0.2">
      <c r="T307" s="120">
        <f t="shared" si="224"/>
        <v>69.083787494470059</v>
      </c>
      <c r="U307" s="120">
        <f t="shared" si="225"/>
        <v>103.62568124170508</v>
      </c>
      <c r="V307" s="120">
        <f t="shared" si="226"/>
        <v>20.725136248341016</v>
      </c>
      <c r="W307" s="120">
        <f t="shared" si="227"/>
        <v>51.81284062085254</v>
      </c>
      <c r="X307" s="120">
        <f t="shared" si="228"/>
        <v>51.81284062085254</v>
      </c>
      <c r="Y307" s="120">
        <f t="shared" si="229"/>
        <v>69.083787494470059</v>
      </c>
      <c r="Z307" s="120">
        <f t="shared" si="230"/>
        <v>11.513964582411676</v>
      </c>
      <c r="AA307" s="120">
        <f t="shared" si="231"/>
        <v>51.81284062085254</v>
      </c>
    </row>
    <row r="308" spans="20:27" ht="15.75" thickBot="1" x14ac:dyDescent="0.2">
      <c r="T308" s="70">
        <f t="shared" si="224"/>
        <v>0.11904761904761904</v>
      </c>
      <c r="U308" s="70">
        <f t="shared" si="225"/>
        <v>0.23809523809523808</v>
      </c>
      <c r="V308" s="70">
        <f t="shared" si="226"/>
        <v>7.1428571428571425E-2</v>
      </c>
      <c r="W308" s="70" t="str">
        <f t="shared" si="227"/>
        <v>/</v>
      </c>
      <c r="X308" s="70">
        <f t="shared" si="228"/>
        <v>5.9523809523809521E-2</v>
      </c>
      <c r="Y308" s="70" t="str">
        <f t="shared" si="229"/>
        <v>/</v>
      </c>
      <c r="Z308" s="70">
        <f t="shared" si="230"/>
        <v>5.9523809523809521E-2</v>
      </c>
      <c r="AA308" s="70">
        <f t="shared" si="231"/>
        <v>0.14285714285714285</v>
      </c>
    </row>
    <row r="309" spans="20:27" s="116" customFormat="1" ht="15.75" thickBot="1" x14ac:dyDescent="0.2">
      <c r="T309" s="120">
        <f t="shared" si="224"/>
        <v>31.826805526223506</v>
      </c>
      <c r="U309" s="120">
        <f t="shared" si="225"/>
        <v>63.653611052447012</v>
      </c>
      <c r="V309" s="120">
        <f t="shared" si="226"/>
        <v>10.608935175407835</v>
      </c>
      <c r="W309" s="120" t="str">
        <f t="shared" si="227"/>
        <v>/</v>
      </c>
      <c r="X309" s="120">
        <f t="shared" si="228"/>
        <v>15.913402763111753</v>
      </c>
      <c r="Y309" s="120" t="str">
        <f t="shared" si="229"/>
        <v>/</v>
      </c>
      <c r="Z309" s="120">
        <f t="shared" si="230"/>
        <v>7.9567013815558765</v>
      </c>
      <c r="AA309" s="120">
        <f t="shared" si="231"/>
        <v>31.826805526223506</v>
      </c>
    </row>
    <row r="310" spans="20:27" ht="15.75" thickBot="1" x14ac:dyDescent="0.2">
      <c r="T310" s="70">
        <f t="shared" si="224"/>
        <v>0.11363636363636363</v>
      </c>
      <c r="U310" s="70">
        <f t="shared" si="225"/>
        <v>0.11363636363636363</v>
      </c>
      <c r="V310" s="70">
        <f t="shared" si="226"/>
        <v>6.8181818181818177E-2</v>
      </c>
      <c r="W310" s="70">
        <f t="shared" si="227"/>
        <v>0.11363636363636363</v>
      </c>
      <c r="X310" s="70">
        <f t="shared" si="228"/>
        <v>0.11363636363636363</v>
      </c>
      <c r="Y310" s="70">
        <f t="shared" si="229"/>
        <v>0.13636363636363635</v>
      </c>
      <c r="Z310" s="70">
        <f t="shared" si="230"/>
        <v>5.0505050505050504E-2</v>
      </c>
      <c r="AA310" s="70">
        <f t="shared" si="231"/>
        <v>6.8181818181818177E-2</v>
      </c>
    </row>
    <row r="311" spans="20:27" s="116" customFormat="1" ht="15.75" thickBot="1" x14ac:dyDescent="0.2">
      <c r="T311" s="120">
        <f t="shared" si="224"/>
        <v>137.30841185658136</v>
      </c>
      <c r="U311" s="120">
        <f t="shared" si="225"/>
        <v>137.30841185658136</v>
      </c>
      <c r="V311" s="120">
        <f t="shared" si="226"/>
        <v>45.769470618860453</v>
      </c>
      <c r="W311" s="120">
        <f t="shared" si="227"/>
        <v>137.30841185658136</v>
      </c>
      <c r="X311" s="120">
        <f t="shared" si="228"/>
        <v>137.30841185658136</v>
      </c>
      <c r="Y311" s="120">
        <f t="shared" si="229"/>
        <v>137.30841185658136</v>
      </c>
      <c r="Z311" s="120">
        <f t="shared" si="230"/>
        <v>30.512980412573636</v>
      </c>
      <c r="AA311" s="120">
        <f t="shared" si="231"/>
        <v>68.654205928290679</v>
      </c>
    </row>
    <row r="312" spans="20:27" ht="15.75" thickBot="1" x14ac:dyDescent="0.2">
      <c r="T312" s="70">
        <f t="shared" si="224"/>
        <v>0.32258064516129031</v>
      </c>
      <c r="U312" s="70">
        <f t="shared" si="225"/>
        <v>0.32258064516129031</v>
      </c>
      <c r="V312" s="70">
        <f t="shared" si="226"/>
        <v>0.14516129032258066</v>
      </c>
      <c r="W312" s="70">
        <f t="shared" si="227"/>
        <v>0.16129032258064516</v>
      </c>
      <c r="X312" s="70">
        <f t="shared" si="228"/>
        <v>0.16129032258064516</v>
      </c>
      <c r="Y312" s="70">
        <f t="shared" si="229"/>
        <v>0.38709677419354838</v>
      </c>
      <c r="Z312" s="70">
        <f t="shared" si="230"/>
        <v>0.10752688172043011</v>
      </c>
      <c r="AA312" s="70">
        <f t="shared" si="231"/>
        <v>0.19354838709677419</v>
      </c>
    </row>
    <row r="313" spans="20:27" s="116" customFormat="1" ht="15.75" thickBot="1" x14ac:dyDescent="0.2">
      <c r="T313" s="120">
        <f t="shared" si="224"/>
        <v>293.8516141177335</v>
      </c>
      <c r="U313" s="120">
        <f t="shared" si="225"/>
        <v>293.8516141177335</v>
      </c>
      <c r="V313" s="120">
        <f t="shared" si="226"/>
        <v>73.462903529433376</v>
      </c>
      <c r="W313" s="120">
        <f t="shared" si="227"/>
        <v>146.92580705886675</v>
      </c>
      <c r="X313" s="120">
        <f t="shared" si="228"/>
        <v>146.92580705886675</v>
      </c>
      <c r="Y313" s="120">
        <f t="shared" si="229"/>
        <v>293.8516141177335</v>
      </c>
      <c r="Z313" s="120">
        <f t="shared" si="230"/>
        <v>48.975269019622246</v>
      </c>
      <c r="AA313" s="120">
        <f t="shared" si="231"/>
        <v>146.92580705886675</v>
      </c>
    </row>
    <row r="314" spans="20:27" ht="15.75" thickBot="1" x14ac:dyDescent="0.2">
      <c r="T314" s="66" t="s">
        <v>118</v>
      </c>
      <c r="U314" s="66" t="s">
        <v>119</v>
      </c>
      <c r="V314" s="66" t="s">
        <v>121</v>
      </c>
      <c r="W314" s="66" t="s">
        <v>122</v>
      </c>
      <c r="X314" s="66" t="s">
        <v>123</v>
      </c>
      <c r="Y314" s="66" t="s">
        <v>124</v>
      </c>
      <c r="Z314" s="84" t="s">
        <v>183</v>
      </c>
      <c r="AA314" s="84" t="s">
        <v>184</v>
      </c>
    </row>
    <row r="315" spans="20:27" ht="15.75" thickBot="1" x14ac:dyDescent="0.2">
      <c r="T315" s="70">
        <f>AH95</f>
        <v>8.3333333333333329E-2</v>
      </c>
      <c r="U315" s="70">
        <f t="shared" ref="U315:Y315" si="232">AI95</f>
        <v>0.23333333333333334</v>
      </c>
      <c r="V315" s="70">
        <f t="shared" si="232"/>
        <v>0.1</v>
      </c>
      <c r="W315" s="70">
        <f t="shared" si="232"/>
        <v>0.15</v>
      </c>
      <c r="X315" s="70">
        <f t="shared" si="232"/>
        <v>0.15</v>
      </c>
      <c r="Y315" s="70">
        <f t="shared" si="232"/>
        <v>0.3</v>
      </c>
      <c r="Z315" s="87">
        <f>T325</f>
        <v>0.14545897572213359</v>
      </c>
      <c r="AA315" s="89">
        <f>U325</f>
        <v>1.7536876254515761</v>
      </c>
    </row>
    <row r="316" spans="20:27" s="116" customFormat="1" ht="15.75" thickBot="1" x14ac:dyDescent="0.2">
      <c r="T316" s="120">
        <f t="shared" ref="T316:T324" si="233">AH96</f>
        <v>161.14724754206384</v>
      </c>
      <c r="U316" s="120">
        <f t="shared" ref="U316:U324" si="234">AI96</f>
        <v>161.14724754206384</v>
      </c>
      <c r="V316" s="120">
        <f t="shared" ref="V316:V324" si="235">AJ96</f>
        <v>80.573623771031919</v>
      </c>
      <c r="W316" s="120">
        <f t="shared" ref="W316:W324" si="236">AK96</f>
        <v>120.86043565654788</v>
      </c>
      <c r="X316" s="120">
        <f t="shared" ref="X316:X324" si="237">AL96</f>
        <v>60.430217828273939</v>
      </c>
      <c r="Y316" s="120">
        <f t="shared" ref="Y316:Y324" si="238">AM96</f>
        <v>120.86043565654788</v>
      </c>
      <c r="Z316" s="89">
        <f t="shared" ref="Z316:Z324" si="239">T326</f>
        <v>111.7385108579893</v>
      </c>
      <c r="AA316" s="89">
        <f t="shared" ref="AA316:AA322" si="240">U326</f>
        <v>1.5362600839723797</v>
      </c>
    </row>
    <row r="317" spans="20:27" ht="15.75" thickBot="1" x14ac:dyDescent="0.2">
      <c r="T317" s="70">
        <f t="shared" si="233"/>
        <v>5.9523809523809521E-2</v>
      </c>
      <c r="U317" s="70">
        <f t="shared" si="234"/>
        <v>0.16666666666666666</v>
      </c>
      <c r="V317" s="70">
        <f t="shared" si="235"/>
        <v>7.1428571428571425E-2</v>
      </c>
      <c r="W317" s="70">
        <f t="shared" si="236"/>
        <v>0.10714285714285714</v>
      </c>
      <c r="X317" s="70">
        <f t="shared" si="237"/>
        <v>0.10714285714285714</v>
      </c>
      <c r="Y317" s="70">
        <f t="shared" si="238"/>
        <v>0.21428571428571427</v>
      </c>
      <c r="Z317" s="87">
        <f t="shared" si="239"/>
        <v>0.10080312049062048</v>
      </c>
      <c r="AA317" s="89">
        <f t="shared" si="240"/>
        <v>2.5305725109819637</v>
      </c>
    </row>
    <row r="318" spans="20:27" s="116" customFormat="1" ht="15.75" thickBot="1" x14ac:dyDescent="0.2">
      <c r="T318" s="120">
        <f t="shared" si="233"/>
        <v>69.083787494470059</v>
      </c>
      <c r="U318" s="120">
        <f t="shared" si="234"/>
        <v>69.083787494470059</v>
      </c>
      <c r="V318" s="120">
        <f t="shared" si="235"/>
        <v>34.541893747235029</v>
      </c>
      <c r="W318" s="120">
        <f t="shared" si="236"/>
        <v>51.81284062085254</v>
      </c>
      <c r="X318" s="120">
        <f t="shared" si="237"/>
        <v>25.90642031042627</v>
      </c>
      <c r="Y318" s="120">
        <f t="shared" si="238"/>
        <v>51.81284062085254</v>
      </c>
      <c r="Z318" s="89">
        <f t="shared" si="239"/>
        <v>45.714371538482901</v>
      </c>
      <c r="AA318" s="89">
        <f t="shared" si="240"/>
        <v>3.7550426331277102</v>
      </c>
    </row>
    <row r="319" spans="20:27" ht="15.75" thickBot="1" x14ac:dyDescent="0.2">
      <c r="T319" s="70">
        <f t="shared" si="233"/>
        <v>5.9523809523809521E-2</v>
      </c>
      <c r="U319" s="70" t="str">
        <f t="shared" si="234"/>
        <v>/</v>
      </c>
      <c r="V319" s="70" t="str">
        <f t="shared" si="235"/>
        <v>/</v>
      </c>
      <c r="W319" s="70">
        <f t="shared" si="236"/>
        <v>0.14285714285714285</v>
      </c>
      <c r="X319" s="70">
        <f t="shared" si="237"/>
        <v>0.14285714285714285</v>
      </c>
      <c r="Y319" s="70">
        <f t="shared" si="238"/>
        <v>0.2857142857142857</v>
      </c>
      <c r="Z319" s="87">
        <f t="shared" si="239"/>
        <v>0.11372463836109152</v>
      </c>
      <c r="AA319" s="89">
        <f t="shared" si="240"/>
        <v>2.2430460928336564</v>
      </c>
    </row>
    <row r="320" spans="20:27" s="116" customFormat="1" ht="15.75" thickBot="1" x14ac:dyDescent="0.2">
      <c r="T320" s="120">
        <f t="shared" si="233"/>
        <v>31.826805526223506</v>
      </c>
      <c r="U320" s="120" t="str">
        <f t="shared" si="234"/>
        <v>/</v>
      </c>
      <c r="V320" s="120" t="str">
        <f t="shared" si="235"/>
        <v>/</v>
      </c>
      <c r="W320" s="120">
        <f t="shared" si="236"/>
        <v>31.826805526223506</v>
      </c>
      <c r="X320" s="120">
        <f t="shared" si="237"/>
        <v>15.913402763111753</v>
      </c>
      <c r="Y320" s="120">
        <f t="shared" si="238"/>
        <v>31.826805526223506</v>
      </c>
      <c r="Z320" s="89">
        <f t="shared" si="239"/>
        <v>22.948209821563324</v>
      </c>
      <c r="AA320" s="89">
        <f t="shared" si="240"/>
        <v>7.4802965202254352</v>
      </c>
    </row>
    <row r="321" spans="20:27" ht="15.75" thickBot="1" x14ac:dyDescent="0.2">
      <c r="T321" s="70">
        <f t="shared" si="233"/>
        <v>7.575757575757576E-2</v>
      </c>
      <c r="U321" s="70">
        <f t="shared" si="234"/>
        <v>0.15909090909090909</v>
      </c>
      <c r="V321" s="70">
        <f t="shared" si="235"/>
        <v>0.13636363636363635</v>
      </c>
      <c r="W321" s="70">
        <f t="shared" si="236"/>
        <v>6.8181818181818177E-2</v>
      </c>
      <c r="X321" s="70">
        <f t="shared" si="237"/>
        <v>6.8181818181818177E-2</v>
      </c>
      <c r="Y321" s="70">
        <f t="shared" si="238"/>
        <v>0.13636363636363635</v>
      </c>
      <c r="Z321" s="87">
        <f t="shared" si="239"/>
        <v>0.10407926160833138</v>
      </c>
      <c r="AA321" s="89">
        <f t="shared" si="240"/>
        <v>2.4509167512613041</v>
      </c>
    </row>
    <row r="322" spans="20:27" s="116" customFormat="1" ht="15.75" thickBot="1" x14ac:dyDescent="0.2">
      <c r="T322" s="120">
        <f t="shared" si="233"/>
        <v>183.07788247544181</v>
      </c>
      <c r="U322" s="120">
        <f t="shared" si="234"/>
        <v>137.30841185658136</v>
      </c>
      <c r="V322" s="120">
        <f t="shared" si="235"/>
        <v>110.51326504534498</v>
      </c>
      <c r="W322" s="120">
        <f t="shared" si="236"/>
        <v>68.654205928290679</v>
      </c>
      <c r="X322" s="120">
        <f t="shared" si="237"/>
        <v>34.32710296414534</v>
      </c>
      <c r="Y322" s="120">
        <f t="shared" si="238"/>
        <v>68.654205928290679</v>
      </c>
      <c r="Z322" s="89">
        <f t="shared" si="239"/>
        <v>101.55552334060613</v>
      </c>
      <c r="AA322" s="89">
        <f t="shared" si="240"/>
        <v>1.690301112406426</v>
      </c>
    </row>
    <row r="323" spans="20:27" ht="15.75" thickBot="1" x14ac:dyDescent="0.2">
      <c r="T323" s="70">
        <f t="shared" si="233"/>
        <v>0.16129032258064516</v>
      </c>
      <c r="U323" s="70">
        <f t="shared" si="234"/>
        <v>0.45161290322580644</v>
      </c>
      <c r="V323" s="70">
        <f t="shared" si="235"/>
        <v>0.12903225806451613</v>
      </c>
      <c r="W323" s="70">
        <f t="shared" si="236"/>
        <v>0.19354838709677419</v>
      </c>
      <c r="X323" s="70">
        <f t="shared" si="237"/>
        <v>0.19354838709677419</v>
      </c>
      <c r="Y323" s="70">
        <f t="shared" si="238"/>
        <v>0.38709677419354838</v>
      </c>
      <c r="Z323" s="87">
        <f t="shared" si="239"/>
        <v>0.25508960573476691</v>
      </c>
      <c r="AA323" s="88"/>
    </row>
    <row r="324" spans="20:27" s="116" customFormat="1" ht="15.75" thickBot="1" x14ac:dyDescent="0.2">
      <c r="T324" s="120">
        <f t="shared" si="233"/>
        <v>293.8516141177335</v>
      </c>
      <c r="U324" s="120">
        <f t="shared" si="234"/>
        <v>293.8516141177335</v>
      </c>
      <c r="V324" s="120">
        <f t="shared" si="235"/>
        <v>97.950538039244492</v>
      </c>
      <c r="W324" s="120">
        <f t="shared" si="236"/>
        <v>146.92580705886675</v>
      </c>
      <c r="X324" s="120">
        <f t="shared" si="237"/>
        <v>73.462903529433376</v>
      </c>
      <c r="Y324" s="120">
        <f t="shared" si="238"/>
        <v>146.92580705886675</v>
      </c>
      <c r="Z324" s="89">
        <f t="shared" si="239"/>
        <v>171.65941407364329</v>
      </c>
      <c r="AA324" s="118"/>
    </row>
    <row r="325" spans="20:27" x14ac:dyDescent="0.15">
      <c r="T325" s="85">
        <f>SUM(T282:AA282,T293:AA293,T304:AA304,T315:Y315)/30</f>
        <v>0.14545897572213359</v>
      </c>
      <c r="U325" s="31">
        <f>T333/T325</f>
        <v>1.7536876254515761</v>
      </c>
    </row>
    <row r="326" spans="20:27" x14ac:dyDescent="0.15">
      <c r="T326" s="31">
        <f t="shared" ref="T326:T334" si="241">SUM(T283:AA283,T294:AA294,T305:AA305,T316:Y316)/30</f>
        <v>111.7385108579893</v>
      </c>
      <c r="U326" s="31">
        <f>T334/T326</f>
        <v>1.5362600839723797</v>
      </c>
    </row>
    <row r="327" spans="20:27" x14ac:dyDescent="0.15">
      <c r="T327" s="85">
        <f t="shared" si="241"/>
        <v>0.10080312049062048</v>
      </c>
      <c r="U327" s="31">
        <f>T333/T327</f>
        <v>2.5305725109819637</v>
      </c>
    </row>
    <row r="328" spans="20:27" x14ac:dyDescent="0.15">
      <c r="T328" s="31">
        <f t="shared" si="241"/>
        <v>45.714371538482901</v>
      </c>
      <c r="U328" s="31">
        <f>T334/T328</f>
        <v>3.7550426331277102</v>
      </c>
    </row>
    <row r="329" spans="20:27" x14ac:dyDescent="0.15">
      <c r="T329" s="85">
        <f>SUM(T286:AA286,T297:AA297,T308:AA308,T319:Y319)/25</f>
        <v>0.11372463836109152</v>
      </c>
      <c r="U329" s="31">
        <f>T333/T329</f>
        <v>2.2430460928336564</v>
      </c>
    </row>
    <row r="330" spans="20:27" x14ac:dyDescent="0.15">
      <c r="T330" s="31">
        <f>SUM(T287:AA287,T298:AA298,T309:AA309,T320:Y320)/25</f>
        <v>22.948209821563324</v>
      </c>
      <c r="U330" s="31">
        <f>T334/T330</f>
        <v>7.4802965202254352</v>
      </c>
    </row>
    <row r="331" spans="20:27" x14ac:dyDescent="0.15">
      <c r="T331" s="85">
        <f t="shared" si="241"/>
        <v>0.10407926160833138</v>
      </c>
      <c r="U331" s="31">
        <f>T333/T331</f>
        <v>2.4509167512613041</v>
      </c>
    </row>
    <row r="332" spans="20:27" x14ac:dyDescent="0.15">
      <c r="T332" s="31">
        <f t="shared" si="241"/>
        <v>101.55552334060613</v>
      </c>
      <c r="U332" s="31">
        <f>T334/T332</f>
        <v>1.690301112406426</v>
      </c>
    </row>
    <row r="333" spans="20:27" x14ac:dyDescent="0.15">
      <c r="T333" s="85">
        <f t="shared" si="241"/>
        <v>0.25508960573476691</v>
      </c>
    </row>
    <row r="334" spans="20:27" x14ac:dyDescent="0.15">
      <c r="T334" s="31">
        <f t="shared" si="241"/>
        <v>171.65941407364329</v>
      </c>
    </row>
  </sheetData>
  <mergeCells count="322">
    <mergeCell ref="M237:M238"/>
    <mergeCell ref="A236:A246"/>
    <mergeCell ref="A247:A257"/>
    <mergeCell ref="B248:B249"/>
    <mergeCell ref="K248:K249"/>
    <mergeCell ref="L248:L249"/>
    <mergeCell ref="M248:M249"/>
    <mergeCell ref="M193:M194"/>
    <mergeCell ref="A203:A213"/>
    <mergeCell ref="B204:B205"/>
    <mergeCell ref="K204:K205"/>
    <mergeCell ref="L204:L205"/>
    <mergeCell ref="M204:M205"/>
    <mergeCell ref="A214:A224"/>
    <mergeCell ref="B215:B216"/>
    <mergeCell ref="K215:K216"/>
    <mergeCell ref="L215:L216"/>
    <mergeCell ref="M215:M216"/>
    <mergeCell ref="A192:A202"/>
    <mergeCell ref="M201:M202"/>
    <mergeCell ref="B195:B196"/>
    <mergeCell ref="K195:K196"/>
    <mergeCell ref="L195:L196"/>
    <mergeCell ref="M195:M196"/>
    <mergeCell ref="A148:A158"/>
    <mergeCell ref="B149:B150"/>
    <mergeCell ref="K149:K150"/>
    <mergeCell ref="L149:L150"/>
    <mergeCell ref="M149:M150"/>
    <mergeCell ref="A159:A169"/>
    <mergeCell ref="B160:B161"/>
    <mergeCell ref="K160:K161"/>
    <mergeCell ref="L160:L161"/>
    <mergeCell ref="M160:M161"/>
    <mergeCell ref="B151:B152"/>
    <mergeCell ref="B155:B156"/>
    <mergeCell ref="B162:B163"/>
    <mergeCell ref="K162:K163"/>
    <mergeCell ref="L162:L163"/>
    <mergeCell ref="M162:M163"/>
    <mergeCell ref="B164:B165"/>
    <mergeCell ref="K164:K165"/>
    <mergeCell ref="L164:L165"/>
    <mergeCell ref="M164:M165"/>
    <mergeCell ref="B166:B167"/>
    <mergeCell ref="K166:K167"/>
    <mergeCell ref="L166:L167"/>
    <mergeCell ref="M166:M167"/>
    <mergeCell ref="B116:B117"/>
    <mergeCell ref="A115:A125"/>
    <mergeCell ref="A126:A136"/>
    <mergeCell ref="B127:B128"/>
    <mergeCell ref="K127:K128"/>
    <mergeCell ref="L127:L128"/>
    <mergeCell ref="M127:M128"/>
    <mergeCell ref="A137:A147"/>
    <mergeCell ref="B138:B139"/>
    <mergeCell ref="K138:K139"/>
    <mergeCell ref="L138:L139"/>
    <mergeCell ref="M138:M139"/>
    <mergeCell ref="M146:M147"/>
    <mergeCell ref="B140:B141"/>
    <mergeCell ref="K140:K141"/>
    <mergeCell ref="L140:L141"/>
    <mergeCell ref="M140:M141"/>
    <mergeCell ref="B142:B143"/>
    <mergeCell ref="K142:K143"/>
    <mergeCell ref="L142:L143"/>
    <mergeCell ref="M142:M143"/>
    <mergeCell ref="B144:B145"/>
    <mergeCell ref="K144:K145"/>
    <mergeCell ref="L144:L145"/>
    <mergeCell ref="A104:A114"/>
    <mergeCell ref="B105:B106"/>
    <mergeCell ref="K105:K106"/>
    <mergeCell ref="L105:L106"/>
    <mergeCell ref="M105:M106"/>
    <mergeCell ref="B107:B108"/>
    <mergeCell ref="B111:B112"/>
    <mergeCell ref="B113:B114"/>
    <mergeCell ref="A93:A103"/>
    <mergeCell ref="B94:B95"/>
    <mergeCell ref="K94:K95"/>
    <mergeCell ref="L94:L95"/>
    <mergeCell ref="M94:M95"/>
    <mergeCell ref="B96:B97"/>
    <mergeCell ref="K96:K97"/>
    <mergeCell ref="L96:L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M100:M101"/>
    <mergeCell ref="B102:B103"/>
    <mergeCell ref="K102:K103"/>
    <mergeCell ref="L102:L103"/>
    <mergeCell ref="M102:M103"/>
    <mergeCell ref="B118:B119"/>
    <mergeCell ref="B120:B121"/>
    <mergeCell ref="B122:B123"/>
    <mergeCell ref="B124:B125"/>
    <mergeCell ref="M124:M125"/>
    <mergeCell ref="L124:L125"/>
    <mergeCell ref="K124:K125"/>
    <mergeCell ref="K118:K119"/>
    <mergeCell ref="L118:L119"/>
    <mergeCell ref="M118:M119"/>
    <mergeCell ref="M120:M121"/>
    <mergeCell ref="L120:L121"/>
    <mergeCell ref="K120:K121"/>
    <mergeCell ref="M122:M123"/>
    <mergeCell ref="L122:L123"/>
    <mergeCell ref="K122:K123"/>
    <mergeCell ref="M116:M117"/>
    <mergeCell ref="L116:L117"/>
    <mergeCell ref="K116:K117"/>
    <mergeCell ref="K113:K114"/>
    <mergeCell ref="L113:L114"/>
    <mergeCell ref="M113:M114"/>
    <mergeCell ref="K107:K108"/>
    <mergeCell ref="L107:L108"/>
    <mergeCell ref="M107:M108"/>
    <mergeCell ref="B109:B110"/>
    <mergeCell ref="K109:K110"/>
    <mergeCell ref="L109:L110"/>
    <mergeCell ref="M109:M110"/>
    <mergeCell ref="K111:K112"/>
    <mergeCell ref="L111:L112"/>
    <mergeCell ref="M111:M112"/>
    <mergeCell ref="H39:H40"/>
    <mergeCell ref="A2:A3"/>
    <mergeCell ref="A6:A7"/>
    <mergeCell ref="A4:A5"/>
    <mergeCell ref="A39:A40"/>
    <mergeCell ref="F39:F40"/>
    <mergeCell ref="G39:G40"/>
    <mergeCell ref="L146:L147"/>
    <mergeCell ref="M135:M136"/>
    <mergeCell ref="B129:B130"/>
    <mergeCell ref="K129:K130"/>
    <mergeCell ref="L129:L130"/>
    <mergeCell ref="M129:M130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B135:B136"/>
    <mergeCell ref="K135:K136"/>
    <mergeCell ref="L135:L136"/>
    <mergeCell ref="M144:M145"/>
    <mergeCell ref="B146:B147"/>
    <mergeCell ref="K146:K147"/>
    <mergeCell ref="K155:K156"/>
    <mergeCell ref="L155:L156"/>
    <mergeCell ref="M155:M156"/>
    <mergeCell ref="B157:B158"/>
    <mergeCell ref="K157:K158"/>
    <mergeCell ref="L157:L158"/>
    <mergeCell ref="M157:M158"/>
    <mergeCell ref="K151:K152"/>
    <mergeCell ref="L151:L152"/>
    <mergeCell ref="M151:M152"/>
    <mergeCell ref="B153:B154"/>
    <mergeCell ref="K153:K154"/>
    <mergeCell ref="L153:L154"/>
    <mergeCell ref="M153:M154"/>
    <mergeCell ref="B168:B169"/>
    <mergeCell ref="K168:K169"/>
    <mergeCell ref="L168:L169"/>
    <mergeCell ref="M168:M169"/>
    <mergeCell ref="M179:M180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B179:B180"/>
    <mergeCell ref="K179:K180"/>
    <mergeCell ref="K190:K191"/>
    <mergeCell ref="L190:L191"/>
    <mergeCell ref="L182:L183"/>
    <mergeCell ref="M182:M183"/>
    <mergeCell ref="A170:A180"/>
    <mergeCell ref="B171:B172"/>
    <mergeCell ref="K171:K172"/>
    <mergeCell ref="L171:L172"/>
    <mergeCell ref="M171:M172"/>
    <mergeCell ref="K199:K200"/>
    <mergeCell ref="L199:L200"/>
    <mergeCell ref="M199:M200"/>
    <mergeCell ref="B201:B202"/>
    <mergeCell ref="K201:K202"/>
    <mergeCell ref="L201:L202"/>
    <mergeCell ref="L179:L180"/>
    <mergeCell ref="A181:A191"/>
    <mergeCell ref="B182:B183"/>
    <mergeCell ref="K182:K183"/>
    <mergeCell ref="M190:M191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L188:L189"/>
    <mergeCell ref="M188:M189"/>
    <mergeCell ref="B190:B191"/>
    <mergeCell ref="B193:B194"/>
    <mergeCell ref="K193:K194"/>
    <mergeCell ref="L193:L194"/>
    <mergeCell ref="M212:M213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B212:B213"/>
    <mergeCell ref="K212:K213"/>
    <mergeCell ref="L212:L213"/>
    <mergeCell ref="B197:B198"/>
    <mergeCell ref="K197:K198"/>
    <mergeCell ref="L197:L198"/>
    <mergeCell ref="M197:M198"/>
    <mergeCell ref="B199:B200"/>
    <mergeCell ref="M223:M224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B223:B224"/>
    <mergeCell ref="K223:K224"/>
    <mergeCell ref="L223:L224"/>
    <mergeCell ref="A225:A235"/>
    <mergeCell ref="B226:B227"/>
    <mergeCell ref="K226:K227"/>
    <mergeCell ref="M234:M235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B234:B235"/>
    <mergeCell ref="K234:K235"/>
    <mergeCell ref="L234:L235"/>
    <mergeCell ref="L226:L227"/>
    <mergeCell ref="M226:M227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B245:B246"/>
    <mergeCell ref="K245:K246"/>
    <mergeCell ref="L245:L246"/>
    <mergeCell ref="B237:B238"/>
    <mergeCell ref="K237:K238"/>
    <mergeCell ref="L237:L238"/>
    <mergeCell ref="M256:M257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B256:B257"/>
    <mergeCell ref="K256:K257"/>
    <mergeCell ref="L256:L257"/>
    <mergeCell ref="M245:M246"/>
    <mergeCell ref="B239:B240"/>
    <mergeCell ref="K239:K240"/>
    <mergeCell ref="L239:L240"/>
    <mergeCell ref="M239:M240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7"/>
  <sheetViews>
    <sheetView topLeftCell="J1" zoomScale="70" zoomScaleNormal="70" workbookViewId="0">
      <selection activeCell="R4" sqref="R4:Y13"/>
    </sheetView>
  </sheetViews>
  <sheetFormatPr defaultRowHeight="13.5" x14ac:dyDescent="0.15"/>
  <cols>
    <col min="18" max="19" width="9.5" bestFit="1" customWidth="1"/>
    <col min="20" max="20" width="9.625" bestFit="1" customWidth="1"/>
    <col min="21" max="21" width="9.5" bestFit="1" customWidth="1"/>
    <col min="22" max="22" width="9.625" bestFit="1" customWidth="1"/>
    <col min="23" max="23" width="9.25" bestFit="1" customWidth="1"/>
    <col min="24" max="24" width="9.625" bestFit="1" customWidth="1"/>
    <col min="25" max="25" width="9.5" bestFit="1" customWidth="1"/>
    <col min="26" max="26" width="9.25" bestFit="1" customWidth="1"/>
    <col min="27" max="27" width="9.625" bestFit="1" customWidth="1"/>
    <col min="28" max="32" width="9.5" bestFit="1" customWidth="1"/>
  </cols>
  <sheetData>
    <row r="1" spans="1:35" x14ac:dyDescent="0.15">
      <c r="A1" s="96" t="s">
        <v>89</v>
      </c>
      <c r="B1" s="96" t="s">
        <v>91</v>
      </c>
      <c r="C1" s="96" t="s">
        <v>87</v>
      </c>
      <c r="D1" s="96"/>
      <c r="E1" s="96"/>
      <c r="F1" s="96"/>
      <c r="G1" s="96"/>
      <c r="H1" s="96"/>
      <c r="I1" s="96"/>
      <c r="J1" s="96"/>
      <c r="K1" s="96" t="s">
        <v>76</v>
      </c>
      <c r="L1" s="91"/>
      <c r="M1" s="91"/>
    </row>
    <row r="2" spans="1:35" x14ac:dyDescent="0.15">
      <c r="A2" s="96"/>
      <c r="B2" s="96"/>
      <c r="C2" s="46"/>
      <c r="D2" s="46" t="s">
        <v>72</v>
      </c>
      <c r="E2" s="46" t="s">
        <v>73</v>
      </c>
      <c r="F2" s="46" t="s">
        <v>74</v>
      </c>
      <c r="G2" s="46" t="s">
        <v>75</v>
      </c>
      <c r="H2" s="47" t="s">
        <v>86</v>
      </c>
      <c r="I2" s="46" t="s">
        <v>95</v>
      </c>
      <c r="J2" s="46" t="s">
        <v>68</v>
      </c>
      <c r="K2" s="96" t="s">
        <v>76</v>
      </c>
      <c r="L2" s="96" t="s">
        <v>138</v>
      </c>
      <c r="M2" s="96" t="s">
        <v>139</v>
      </c>
    </row>
    <row r="3" spans="1:35" ht="22.5" x14ac:dyDescent="0.15">
      <c r="A3" s="91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96"/>
      <c r="L3" s="96"/>
      <c r="M3" s="96"/>
      <c r="R3" t="s">
        <v>185</v>
      </c>
      <c r="S3" t="s">
        <v>186</v>
      </c>
      <c r="T3" t="s">
        <v>187</v>
      </c>
      <c r="U3" t="s">
        <v>188</v>
      </c>
    </row>
    <row r="4" spans="1:35" ht="22.5" x14ac:dyDescent="0.15">
      <c r="A4" s="91"/>
      <c r="B4" s="90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93">
        <f>128*单元面积!N41</f>
        <v>59.534883720930232</v>
      </c>
      <c r="L4" s="93">
        <f>(D4*单元面积!K$37+E4*单元面积!L$37+F4*单元面积!M$37+G4*单元面积!N$37+H4*单元面积!O$37+I4*单元面积!P$37+单元面积!Q128*单元面积!Q$37)/1000000</f>
        <v>0.24629599999999999</v>
      </c>
      <c r="M4" s="93">
        <f>K4/L4</f>
        <v>241.72087131309576</v>
      </c>
      <c r="N4" s="105">
        <f>J5</f>
        <v>0.3</v>
      </c>
      <c r="R4" s="105">
        <f>$N4</f>
        <v>0.3</v>
      </c>
      <c r="S4" s="105">
        <f>N15</f>
        <v>0.11666666666666667</v>
      </c>
      <c r="T4" s="105">
        <f>N26</f>
        <v>7.4999999999999997E-2</v>
      </c>
      <c r="U4" s="105">
        <f>N37</f>
        <v>0.12</v>
      </c>
      <c r="V4" s="105">
        <f>$N48</f>
        <v>7.4999999999999997E-2</v>
      </c>
      <c r="W4" s="105">
        <f>$N59</f>
        <v>0.08</v>
      </c>
      <c r="X4" s="105">
        <f>$N70</f>
        <v>0.31578947368421051</v>
      </c>
      <c r="Y4" s="105">
        <f>$N81</f>
        <v>0.2</v>
      </c>
      <c r="Z4" s="105">
        <f>$N92</f>
        <v>8.5000000000000006E-2</v>
      </c>
      <c r="AA4" s="105">
        <f>$N103</f>
        <v>0.125</v>
      </c>
      <c r="AB4" s="105">
        <f>$N114</f>
        <v>6.6666666666666666E-2</v>
      </c>
      <c r="AC4" s="105">
        <f>$N125</f>
        <v>0.1</v>
      </c>
      <c r="AD4" s="105">
        <f>$N136</f>
        <v>0.11666666666666667</v>
      </c>
      <c r="AE4" s="105">
        <f>$N147</f>
        <v>8.3333333333333329E-2</v>
      </c>
      <c r="AF4" s="105">
        <f>$N158</f>
        <v>0.15909090909090909</v>
      </c>
      <c r="AG4" s="105"/>
      <c r="AH4" s="105"/>
      <c r="AI4" s="105"/>
    </row>
    <row r="5" spans="1:35" x14ac:dyDescent="0.15">
      <c r="A5" s="91"/>
      <c r="B5" s="91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93"/>
      <c r="L5" s="93"/>
      <c r="M5" s="93"/>
      <c r="N5" s="106">
        <f>M4</f>
        <v>241.72087131309576</v>
      </c>
      <c r="R5" s="106">
        <f t="shared" ref="R5:R13" si="0">N5</f>
        <v>241.72087131309576</v>
      </c>
      <c r="S5" s="106">
        <f t="shared" ref="S5:S13" si="1">N16</f>
        <v>80.573623771031919</v>
      </c>
      <c r="T5" s="106">
        <f t="shared" ref="T5:T13" si="2">N27</f>
        <v>120.86043565654788</v>
      </c>
      <c r="U5" s="106">
        <f t="shared" ref="U5:U13" si="3">N38</f>
        <v>96.688348525238311</v>
      </c>
      <c r="V5" s="106">
        <f t="shared" ref="V5:V12" si="4">N49</f>
        <v>120.86043565654788</v>
      </c>
      <c r="W5" s="106">
        <f t="shared" ref="W5:W13" si="5">$N60</f>
        <v>48.344174262619156</v>
      </c>
      <c r="X5" s="106">
        <f t="shared" ref="X5:X13" si="6">$N71</f>
        <v>117.23711683154967</v>
      </c>
      <c r="Y5" s="106">
        <f t="shared" ref="Y5:Y13" si="7">$N82</f>
        <v>80.573623771031919</v>
      </c>
      <c r="Z5" s="106">
        <f t="shared" ref="Z5:Z13" si="8">$N93</f>
        <v>48.344174262619156</v>
      </c>
      <c r="AA5" s="106">
        <f t="shared" ref="AA5:AA13" si="9">$N104</f>
        <v>120.86043565654788</v>
      </c>
      <c r="AB5" s="106">
        <f t="shared" ref="AB5:AB13" si="10">$N115</f>
        <v>80.573623771031919</v>
      </c>
      <c r="AC5" s="106">
        <f t="shared" ref="AC5:AC13" si="11">$N126</f>
        <v>60.430217828273939</v>
      </c>
      <c r="AD5" s="106">
        <f t="shared" ref="AD5:AD13" si="12">$N137</f>
        <v>80.573623771031919</v>
      </c>
      <c r="AE5" s="106">
        <f t="shared" ref="AE5:AE13" si="13">$N148</f>
        <v>80.573623771031919</v>
      </c>
      <c r="AF5" s="106">
        <f t="shared" ref="AF5:AF12" si="14">$N159</f>
        <v>105.97581913305653</v>
      </c>
    </row>
    <row r="6" spans="1:35" ht="22.5" x14ac:dyDescent="0.15">
      <c r="A6" s="91"/>
      <c r="B6" s="91" t="s">
        <v>78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93">
        <f>128*单元面积!N43</f>
        <v>32.904884318766065</v>
      </c>
      <c r="L6" s="93">
        <f>(D6*单元面积!K$37+E6*单元面积!L$37+F6*单元面积!M$37+G6*单元面积!N$37+H6*单元面积!O$37+I6*单元面积!P$37+单元面积!Q165*单元面积!Q$37)/1000000</f>
        <v>0.31753599999999998</v>
      </c>
      <c r="M6" s="93">
        <f>K6/L6</f>
        <v>103.62568124170508</v>
      </c>
      <c r="N6" s="105">
        <f>J7</f>
        <v>0.21428571428571427</v>
      </c>
      <c r="R6" s="105">
        <f t="shared" si="0"/>
        <v>0.21428571428571427</v>
      </c>
      <c r="S6" s="105">
        <f t="shared" si="1"/>
        <v>8.3333333333333329E-2</v>
      </c>
      <c r="T6" s="105">
        <f t="shared" si="2"/>
        <v>1.7857142857142856E-2</v>
      </c>
      <c r="U6" s="105">
        <f t="shared" si="3"/>
        <v>7.1428571428571425E-2</v>
      </c>
      <c r="V6" s="105">
        <f t="shared" si="4"/>
        <v>5.3571428571428568E-2</v>
      </c>
      <c r="W6" s="105">
        <f t="shared" si="5"/>
        <v>5.7142857142857141E-2</v>
      </c>
      <c r="X6" s="105">
        <f t="shared" si="6"/>
        <v>0.22222222222222221</v>
      </c>
      <c r="Y6" s="105">
        <f t="shared" si="7"/>
        <v>0.14285714285714285</v>
      </c>
      <c r="Z6" s="105">
        <f t="shared" si="8"/>
        <v>5.5194805194805192E-2</v>
      </c>
      <c r="AA6" s="105">
        <f t="shared" si="9"/>
        <v>5.9523809523809521E-2</v>
      </c>
      <c r="AB6" s="105">
        <f t="shared" si="10"/>
        <v>4.7619047619047616E-2</v>
      </c>
      <c r="AC6" s="105">
        <f t="shared" si="11"/>
        <v>7.1428571428571425E-2</v>
      </c>
      <c r="AD6" s="105">
        <f t="shared" si="12"/>
        <v>8.3333333333333329E-2</v>
      </c>
      <c r="AE6" s="105">
        <f t="shared" si="13"/>
        <v>5.9523809523809521E-2</v>
      </c>
      <c r="AF6" s="105">
        <f t="shared" si="14"/>
        <v>0.109375</v>
      </c>
    </row>
    <row r="7" spans="1:35" x14ac:dyDescent="0.15">
      <c r="A7" s="91"/>
      <c r="B7" s="91"/>
      <c r="C7" s="46" t="s">
        <v>85</v>
      </c>
      <c r="D7" s="53">
        <f t="shared" ref="D7:J7" si="15">D3/D6</f>
        <v>0</v>
      </c>
      <c r="E7" s="53">
        <f t="shared" si="15"/>
        <v>0</v>
      </c>
      <c r="F7" s="53">
        <f t="shared" si="15"/>
        <v>0</v>
      </c>
      <c r="G7" s="53">
        <f t="shared" si="15"/>
        <v>0.25</v>
      </c>
      <c r="H7" s="53">
        <f t="shared" si="15"/>
        <v>0.5</v>
      </c>
      <c r="I7" s="53">
        <f t="shared" si="15"/>
        <v>0.5</v>
      </c>
      <c r="J7" s="53">
        <f t="shared" si="15"/>
        <v>0.21428571428571427</v>
      </c>
      <c r="K7" s="93"/>
      <c r="L7" s="93"/>
      <c r="M7" s="93"/>
      <c r="N7" s="106">
        <f>M6</f>
        <v>103.62568124170508</v>
      </c>
      <c r="R7" s="106">
        <f t="shared" si="0"/>
        <v>103.62568124170508</v>
      </c>
      <c r="S7" s="106">
        <f t="shared" si="1"/>
        <v>34.541893747235029</v>
      </c>
      <c r="T7" s="106">
        <f t="shared" si="2"/>
        <v>17.270946873617515</v>
      </c>
      <c r="U7" s="106">
        <f t="shared" si="3"/>
        <v>34.541893747235029</v>
      </c>
      <c r="V7" s="106">
        <f t="shared" si="4"/>
        <v>51.81284062085254</v>
      </c>
      <c r="W7" s="106">
        <f t="shared" si="5"/>
        <v>20.725136248341016</v>
      </c>
      <c r="X7" s="106">
        <f t="shared" si="6"/>
        <v>48.116263688823281</v>
      </c>
      <c r="Y7" s="106">
        <f t="shared" si="7"/>
        <v>34.541893747235029</v>
      </c>
      <c r="Z7" s="106">
        <f t="shared" si="8"/>
        <v>18.841032953037288</v>
      </c>
      <c r="AA7" s="106">
        <f t="shared" si="9"/>
        <v>34.541893747235029</v>
      </c>
      <c r="AB7" s="106">
        <f t="shared" si="10"/>
        <v>34.541893747235029</v>
      </c>
      <c r="AC7" s="106">
        <f t="shared" si="11"/>
        <v>25.90642031042627</v>
      </c>
      <c r="AD7" s="106">
        <f t="shared" si="12"/>
        <v>34.541893747235029</v>
      </c>
      <c r="AE7" s="106">
        <f t="shared" si="13"/>
        <v>34.541893747235029</v>
      </c>
      <c r="AF7" s="106">
        <f t="shared" si="14"/>
        <v>42.543331280307385</v>
      </c>
    </row>
    <row r="8" spans="1:35" ht="22.5" x14ac:dyDescent="0.15">
      <c r="A8" s="91"/>
      <c r="B8" s="91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93">
        <f>128*单元面积!N45</f>
        <v>9.9378881987577632</v>
      </c>
      <c r="L8" s="93">
        <f>(D8*单元面积!K$37+E8*单元面积!L$37+F8*单元面积!M$37+G8*单元面积!N$37+H8*单元面积!O$37+I8*单元面积!P$37+单元面积!Q202*单元面积!Q$37)/1000000</f>
        <v>0.312249</v>
      </c>
      <c r="M8" s="93">
        <f>K8/L8</f>
        <v>31.826805526223506</v>
      </c>
      <c r="N8" s="105">
        <f>J9</f>
        <v>0.14285714285714285</v>
      </c>
      <c r="R8" s="105">
        <f t="shared" si="0"/>
        <v>0.14285714285714285</v>
      </c>
      <c r="S8" s="105" t="str">
        <f t="shared" si="1"/>
        <v>/</v>
      </c>
      <c r="T8" s="105">
        <f t="shared" si="2"/>
        <v>4.7619047619047616E-2</v>
      </c>
      <c r="U8" s="105">
        <f t="shared" si="3"/>
        <v>9.5238095238095233E-2</v>
      </c>
      <c r="V8" s="105">
        <f t="shared" si="4"/>
        <v>7.1428571428571425E-2</v>
      </c>
      <c r="W8" s="105">
        <f t="shared" si="5"/>
        <v>9.5238095238095233E-2</v>
      </c>
      <c r="X8" s="105">
        <f t="shared" si="6"/>
        <v>0.24</v>
      </c>
      <c r="Y8" s="105">
        <f t="shared" si="7"/>
        <v>0.2857142857142857</v>
      </c>
      <c r="Z8" s="105">
        <f t="shared" si="8"/>
        <v>5.7823129251700682E-2</v>
      </c>
      <c r="AA8" s="105">
        <f t="shared" si="9"/>
        <v>7.9365079365079361E-2</v>
      </c>
      <c r="AB8" s="105">
        <f t="shared" si="10"/>
        <v>9.5238095238095233E-2</v>
      </c>
      <c r="AC8" s="105">
        <f t="shared" si="11"/>
        <v>4.7619047619047616E-2</v>
      </c>
      <c r="AD8" s="105">
        <f t="shared" si="12"/>
        <v>8.3333333333333329E-2</v>
      </c>
      <c r="AE8" s="105">
        <f t="shared" si="13"/>
        <v>5.9523809523809521E-2</v>
      </c>
      <c r="AF8" s="105">
        <f t="shared" si="14"/>
        <v>0.1206896551724138</v>
      </c>
    </row>
    <row r="9" spans="1:35" x14ac:dyDescent="0.15">
      <c r="A9" s="91"/>
      <c r="B9" s="91"/>
      <c r="C9" s="46" t="s">
        <v>85</v>
      </c>
      <c r="D9" s="53">
        <f t="shared" ref="D9:J9" si="16">D3/D8</f>
        <v>0</v>
      </c>
      <c r="E9" s="53">
        <f t="shared" si="16"/>
        <v>0</v>
      </c>
      <c r="F9" s="53">
        <f t="shared" si="16"/>
        <v>0</v>
      </c>
      <c r="G9" s="53">
        <f t="shared" si="16"/>
        <v>0.16666666666666666</v>
      </c>
      <c r="H9" s="53">
        <f t="shared" si="16"/>
        <v>1</v>
      </c>
      <c r="I9" s="53">
        <f t="shared" si="16"/>
        <v>0.5</v>
      </c>
      <c r="J9" s="53">
        <f t="shared" si="16"/>
        <v>0.14285714285714285</v>
      </c>
      <c r="K9" s="93"/>
      <c r="L9" s="93"/>
      <c r="M9" s="93"/>
      <c r="N9" s="106">
        <f>M8</f>
        <v>31.826805526223506</v>
      </c>
      <c r="R9" s="106">
        <f t="shared" si="0"/>
        <v>31.826805526223506</v>
      </c>
      <c r="S9" s="105" t="str">
        <f t="shared" si="1"/>
        <v>/</v>
      </c>
      <c r="T9" s="106">
        <f t="shared" si="2"/>
        <v>21.217870350815669</v>
      </c>
      <c r="U9" s="106">
        <f t="shared" si="3"/>
        <v>21.217870350815669</v>
      </c>
      <c r="V9" s="106">
        <f t="shared" si="4"/>
        <v>31.826805526223506</v>
      </c>
      <c r="W9" s="106">
        <f t="shared" si="5"/>
        <v>15.913402763111753</v>
      </c>
      <c r="X9" s="106">
        <f t="shared" si="6"/>
        <v>25.215706579951952</v>
      </c>
      <c r="Y9" s="106">
        <f t="shared" si="7"/>
        <v>31.826805526223506</v>
      </c>
      <c r="Z9" s="106">
        <f t="shared" si="8"/>
        <v>9.0933730074924295</v>
      </c>
      <c r="AA9" s="106">
        <f t="shared" si="9"/>
        <v>21.217870350815669</v>
      </c>
      <c r="AB9" s="106">
        <f t="shared" si="10"/>
        <v>31.826805526223506</v>
      </c>
      <c r="AC9" s="106">
        <f t="shared" si="11"/>
        <v>7.9567013815558765</v>
      </c>
      <c r="AD9" s="106">
        <f t="shared" si="12"/>
        <v>14.592995340347137</v>
      </c>
      <c r="AE9" s="106">
        <f t="shared" si="13"/>
        <v>15.913402763111753</v>
      </c>
      <c r="AF9" s="106">
        <f t="shared" si="14"/>
        <v>20.87874977941927</v>
      </c>
    </row>
    <row r="10" spans="1:35" ht="22.5" x14ac:dyDescent="0.15">
      <c r="A10" s="91"/>
      <c r="B10" s="91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93">
        <f>128*单元面积!N47</f>
        <v>64</v>
      </c>
      <c r="L10" s="93">
        <f>(D10*单元面积!K$37+E10*单元面积!L$37+F10*单元面积!M$37+G10*单元面积!N$37+H10*单元面积!O$37+I10*单元面积!P$37+单元面积!Q91*单元面积!Q$37)/1000000</f>
        <v>0.23305200000000001</v>
      </c>
      <c r="M10" s="93">
        <f>K10/L10</f>
        <v>274.61682371316272</v>
      </c>
      <c r="N10" s="105">
        <f>J11</f>
        <v>0.27272727272727271</v>
      </c>
      <c r="R10" s="105">
        <f t="shared" si="0"/>
        <v>0.27272727272727271</v>
      </c>
      <c r="S10" s="105">
        <f t="shared" si="1"/>
        <v>7.9545454545454544E-2</v>
      </c>
      <c r="T10" s="105">
        <f t="shared" si="2"/>
        <v>6.8181818181818177E-2</v>
      </c>
      <c r="U10" s="105">
        <f t="shared" si="3"/>
        <v>9.0909090909090912E-2</v>
      </c>
      <c r="V10" s="105">
        <f t="shared" si="4"/>
        <v>6.8181818181818177E-2</v>
      </c>
      <c r="W10" s="105">
        <f t="shared" si="5"/>
        <v>7.2727272727272724E-2</v>
      </c>
      <c r="X10" s="105">
        <f t="shared" si="6"/>
        <v>0.27906976744186046</v>
      </c>
      <c r="Y10" s="105">
        <f t="shared" si="7"/>
        <v>0.13636363636363635</v>
      </c>
      <c r="Z10" s="105">
        <f t="shared" si="8"/>
        <v>6.4393939393939392E-2</v>
      </c>
      <c r="AA10" s="105">
        <f t="shared" si="9"/>
        <v>7.575757575757576E-2</v>
      </c>
      <c r="AB10" s="105">
        <f t="shared" si="10"/>
        <v>4.5454545454545456E-2</v>
      </c>
      <c r="AC10" s="105">
        <f t="shared" si="11"/>
        <v>9.0909090909090912E-2</v>
      </c>
      <c r="AD10" s="105">
        <f t="shared" si="12"/>
        <v>7.9545454545454544E-2</v>
      </c>
      <c r="AE10" s="105">
        <f t="shared" si="13"/>
        <v>7.575757575757576E-2</v>
      </c>
      <c r="AF10" s="105">
        <f t="shared" si="14"/>
        <v>8.7499999999999994E-2</v>
      </c>
    </row>
    <row r="11" spans="1:35" x14ac:dyDescent="0.15">
      <c r="A11" s="91"/>
      <c r="B11" s="91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93"/>
      <c r="L11" s="93"/>
      <c r="M11" s="93"/>
      <c r="N11" s="106">
        <f>M10</f>
        <v>274.61682371316272</v>
      </c>
      <c r="R11" s="106">
        <f t="shared" si="0"/>
        <v>274.61682371316272</v>
      </c>
      <c r="S11" s="106">
        <f t="shared" si="1"/>
        <v>68.654205928290679</v>
      </c>
      <c r="T11" s="106">
        <f t="shared" si="2"/>
        <v>137.30841185658136</v>
      </c>
      <c r="U11" s="106">
        <f t="shared" si="3"/>
        <v>91.538941237720906</v>
      </c>
      <c r="V11" s="106">
        <f t="shared" si="4"/>
        <v>137.30841185658136</v>
      </c>
      <c r="W11" s="106">
        <f t="shared" si="5"/>
        <v>54.92336474263255</v>
      </c>
      <c r="X11" s="106">
        <f t="shared" si="6"/>
        <v>122.47795875171995</v>
      </c>
      <c r="Y11" s="106">
        <f t="shared" si="7"/>
        <v>68.654205928290679</v>
      </c>
      <c r="Z11" s="106">
        <f t="shared" si="8"/>
        <v>45.769470618860453</v>
      </c>
      <c r="AA11" s="106">
        <f t="shared" si="9"/>
        <v>91.538941237720906</v>
      </c>
      <c r="AB11" s="106">
        <f t="shared" si="10"/>
        <v>68.654205928290679</v>
      </c>
      <c r="AC11" s="106">
        <f t="shared" si="11"/>
        <v>68.654205928290679</v>
      </c>
      <c r="AD11" s="106">
        <f t="shared" si="12"/>
        <v>73.084222715033192</v>
      </c>
      <c r="AE11" s="106">
        <f t="shared" si="13"/>
        <v>91.538941237720906</v>
      </c>
      <c r="AF11" s="106">
        <f t="shared" si="14"/>
        <v>80.621186239979039</v>
      </c>
    </row>
    <row r="12" spans="1:35" ht="22.5" x14ac:dyDescent="0.15">
      <c r="A12" s="91"/>
      <c r="B12" s="96" t="s">
        <v>84</v>
      </c>
      <c r="C12" s="46" t="s">
        <v>93</v>
      </c>
      <c r="D12" s="50">
        <f>单元面积!R54</f>
        <v>7</v>
      </c>
      <c r="E12" s="50">
        <f>单元面积!S54</f>
        <v>7</v>
      </c>
      <c r="F12" s="50">
        <f>单元面积!T54</f>
        <v>3</v>
      </c>
      <c r="G12" s="50">
        <f>单元面积!U54</f>
        <v>6</v>
      </c>
      <c r="H12" s="50">
        <f>单元面积!V54</f>
        <v>4</v>
      </c>
      <c r="I12" s="50">
        <f>单元面积!W54</f>
        <v>4</v>
      </c>
      <c r="J12" s="50">
        <v>31</v>
      </c>
      <c r="K12" s="93">
        <f>128*单元面积!N49</f>
        <v>64</v>
      </c>
      <c r="L12" s="93">
        <f>(D12*单元面积!K$37+E12*单元面积!L$37+F12*单元面积!M$37+G12*单元面积!N$37+H12*单元面积!O$37+I12*单元面积!P$37+单元面积!Q54*单元面积!Q$37)/1000000</f>
        <v>0.21779699999999999</v>
      </c>
      <c r="M12" s="93">
        <f>K12/L12</f>
        <v>293.8516141177335</v>
      </c>
      <c r="N12" s="105">
        <f>J13</f>
        <v>0.38709677419354838</v>
      </c>
      <c r="R12" s="105">
        <f t="shared" si="0"/>
        <v>0.38709677419354838</v>
      </c>
      <c r="S12" s="105">
        <f t="shared" si="1"/>
        <v>0.22580645161290322</v>
      </c>
      <c r="T12" s="105">
        <f t="shared" si="2"/>
        <v>0.19354838709677419</v>
      </c>
      <c r="U12" s="105">
        <f t="shared" si="3"/>
        <v>0.38709677419354838</v>
      </c>
      <c r="V12" s="105">
        <f t="shared" si="4"/>
        <v>0.19354838709677419</v>
      </c>
      <c r="W12" s="105">
        <f t="shared" si="5"/>
        <v>0.25806451612903225</v>
      </c>
      <c r="X12" s="105">
        <f t="shared" si="6"/>
        <v>0.77419354838709675</v>
      </c>
      <c r="Y12" s="105">
        <f t="shared" si="7"/>
        <v>0.38709677419354838</v>
      </c>
      <c r="Z12" s="105">
        <f t="shared" si="8"/>
        <v>0.10967741935483871</v>
      </c>
      <c r="AA12" s="105">
        <f t="shared" si="9"/>
        <v>0.16129032258064516</v>
      </c>
      <c r="AB12" s="105">
        <f t="shared" si="10"/>
        <v>0.12903225806451613</v>
      </c>
      <c r="AC12" s="105">
        <f t="shared" si="11"/>
        <v>0.19354838709677419</v>
      </c>
      <c r="AD12" s="105">
        <f t="shared" si="12"/>
        <v>0.22580645161290322</v>
      </c>
      <c r="AE12" s="105">
        <f t="shared" si="13"/>
        <v>0.16129032258064516</v>
      </c>
      <c r="AF12" s="105">
        <f t="shared" si="14"/>
        <v>0.22580645161290322</v>
      </c>
    </row>
    <row r="13" spans="1:35" x14ac:dyDescent="0.15">
      <c r="A13" s="91"/>
      <c r="B13" s="91"/>
      <c r="C13" s="46" t="s">
        <v>85</v>
      </c>
      <c r="D13" s="55">
        <f t="shared" ref="D13:J13" si="17">D3/D12</f>
        <v>0</v>
      </c>
      <c r="E13" s="55">
        <f t="shared" si="17"/>
        <v>0</v>
      </c>
      <c r="F13" s="55">
        <f t="shared" si="17"/>
        <v>0</v>
      </c>
      <c r="G13" s="55">
        <f t="shared" si="17"/>
        <v>0.66666666666666663</v>
      </c>
      <c r="H13" s="55">
        <f t="shared" si="17"/>
        <v>1</v>
      </c>
      <c r="I13" s="55">
        <f t="shared" si="17"/>
        <v>1</v>
      </c>
      <c r="J13" s="55">
        <f t="shared" si="17"/>
        <v>0.38709677419354838</v>
      </c>
      <c r="K13" s="93"/>
      <c r="L13" s="93"/>
      <c r="M13" s="93"/>
      <c r="N13" s="106">
        <f>M12</f>
        <v>293.8516141177335</v>
      </c>
      <c r="R13" s="106">
        <f t="shared" si="0"/>
        <v>293.8516141177335</v>
      </c>
      <c r="S13" s="106">
        <f t="shared" si="1"/>
        <v>146.92580705886675</v>
      </c>
      <c r="T13" s="106">
        <f t="shared" si="2"/>
        <v>293.8516141177335</v>
      </c>
      <c r="U13" s="106">
        <f t="shared" si="3"/>
        <v>146.92580705886675</v>
      </c>
      <c r="V13" s="106">
        <f>N57</f>
        <v>220.38871058830011</v>
      </c>
      <c r="W13" s="106">
        <f t="shared" si="5"/>
        <v>73.462903529433376</v>
      </c>
      <c r="X13" s="106">
        <f t="shared" si="6"/>
        <v>132.26611114899984</v>
      </c>
      <c r="Y13" s="106">
        <f t="shared" si="7"/>
        <v>146.92580705886675</v>
      </c>
      <c r="Z13" s="106">
        <f t="shared" si="8"/>
        <v>58.770322823546692</v>
      </c>
      <c r="AA13" s="106">
        <f t="shared" si="9"/>
        <v>146.92580705886675</v>
      </c>
      <c r="AB13" s="106">
        <f t="shared" si="10"/>
        <v>146.92580705886675</v>
      </c>
      <c r="AC13" s="106">
        <f t="shared" si="11"/>
        <v>110.19435529415006</v>
      </c>
      <c r="AD13" s="106">
        <f t="shared" si="12"/>
        <v>146.92580705886675</v>
      </c>
      <c r="AE13" s="106">
        <f t="shared" si="13"/>
        <v>146.92580705886675</v>
      </c>
      <c r="AF13" s="106">
        <f>$N167</f>
        <v>146.92580705886675</v>
      </c>
    </row>
    <row r="14" spans="1:35" ht="22.5" x14ac:dyDescent="0.15">
      <c r="A14" s="91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107"/>
    </row>
    <row r="15" spans="1:35" ht="22.5" x14ac:dyDescent="0.15">
      <c r="A15" s="91"/>
      <c r="B15" s="90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92">
        <f>64*单元面积!N41</f>
        <v>29.767441860465116</v>
      </c>
      <c r="L15" s="93">
        <f>(D15*单元面积!K$37+E15*单元面积!L$37+F15*单元面积!M$37+G15*单元面积!N$37+H15*单元面积!O$37+I15*单元面积!P$37+单元面积!Q129*单元面积!Q$37)/1000000</f>
        <v>0.36944399999999999</v>
      </c>
      <c r="M15" s="93">
        <f>K15/L15</f>
        <v>80.573623771031919</v>
      </c>
      <c r="N15" s="105">
        <f>J16</f>
        <v>0.11666666666666667</v>
      </c>
    </row>
    <row r="16" spans="1:35" x14ac:dyDescent="0.15">
      <c r="A16" s="91"/>
      <c r="B16" s="91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136</v>
      </c>
      <c r="J16" s="48">
        <f>J14/J15</f>
        <v>0.11666666666666667</v>
      </c>
      <c r="K16" s="92"/>
      <c r="L16" s="93"/>
      <c r="M16" s="93"/>
      <c r="N16" s="106">
        <f>M15</f>
        <v>80.573623771031919</v>
      </c>
    </row>
    <row r="17" spans="1:14" ht="22.5" x14ac:dyDescent="0.15">
      <c r="A17" s="91"/>
      <c r="B17" s="91" t="s">
        <v>78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92">
        <f>64*单元面积!N43</f>
        <v>16.452442159383033</v>
      </c>
      <c r="L17" s="93">
        <f>(D17*单元面积!K$37+E17*单元面积!L$37+F17*单元面积!M$37+G17*单元面积!N$37+H17*单元面积!O$37+I17*单元面积!P$37+单元面积!Q166*单元面积!Q$37)/1000000</f>
        <v>0.47630400000000001</v>
      </c>
      <c r="M17" s="93">
        <f>K17/L17</f>
        <v>34.541893747235029</v>
      </c>
      <c r="N17" s="105">
        <f>J18</f>
        <v>8.3333333333333329E-2</v>
      </c>
    </row>
    <row r="18" spans="1:14" x14ac:dyDescent="0.15">
      <c r="A18" s="91"/>
      <c r="B18" s="91"/>
      <c r="C18" s="46" t="s">
        <v>85</v>
      </c>
      <c r="D18" s="53">
        <f t="shared" ref="D18:J18" si="18">D14/D17</f>
        <v>0</v>
      </c>
      <c r="E18" s="53">
        <f t="shared" si="18"/>
        <v>0</v>
      </c>
      <c r="F18" s="53">
        <f t="shared" si="18"/>
        <v>0.16666666666666666</v>
      </c>
      <c r="G18" s="53">
        <f t="shared" si="18"/>
        <v>0.125</v>
      </c>
      <c r="H18" s="53">
        <f t="shared" si="18"/>
        <v>0.16666666666666666</v>
      </c>
      <c r="I18" s="53">
        <f t="shared" si="18"/>
        <v>0</v>
      </c>
      <c r="J18" s="53">
        <f t="shared" si="18"/>
        <v>8.3333333333333329E-2</v>
      </c>
      <c r="K18" s="92"/>
      <c r="L18" s="93"/>
      <c r="M18" s="93"/>
      <c r="N18" s="106">
        <f>M17</f>
        <v>34.541893747235029</v>
      </c>
    </row>
    <row r="19" spans="1:14" ht="22.5" x14ac:dyDescent="0.15">
      <c r="A19" s="91"/>
      <c r="B19" s="91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92" t="s">
        <v>136</v>
      </c>
      <c r="L19" s="92" t="s">
        <v>136</v>
      </c>
      <c r="M19" s="92" t="s">
        <v>136</v>
      </c>
      <c r="N19" s="105" t="str">
        <f>J20</f>
        <v>/</v>
      </c>
    </row>
    <row r="20" spans="1:14" x14ac:dyDescent="0.15">
      <c r="A20" s="91"/>
      <c r="B20" s="91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92"/>
      <c r="L20" s="92"/>
      <c r="M20" s="92"/>
      <c r="N20" s="106" t="str">
        <f>M19</f>
        <v>/</v>
      </c>
    </row>
    <row r="21" spans="1:14" ht="22.5" x14ac:dyDescent="0.15">
      <c r="A21" s="91"/>
      <c r="B21" s="91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92">
        <f>64*单元面积!N47</f>
        <v>32</v>
      </c>
      <c r="L21" s="93">
        <f>(D21*单元面积!K$37+E21*单元面积!L$37+F21*单元面积!M$37+G21*单元面积!N$37+H21*单元面积!O$37+I21*单元面积!P$37+单元面积!Q92*单元面积!Q$37)/1000000</f>
        <v>0.46610400000000002</v>
      </c>
      <c r="M21" s="93">
        <f>K21/L21</f>
        <v>68.654205928290679</v>
      </c>
      <c r="N21" s="105">
        <f>J22</f>
        <v>7.9545454545454544E-2</v>
      </c>
    </row>
    <row r="22" spans="1:14" x14ac:dyDescent="0.15">
      <c r="A22" s="91"/>
      <c r="B22" s="91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92"/>
      <c r="L22" s="93"/>
      <c r="M22" s="93"/>
      <c r="N22" s="106">
        <f>M21</f>
        <v>68.654205928290679</v>
      </c>
    </row>
    <row r="23" spans="1:14" ht="22.5" x14ac:dyDescent="0.15">
      <c r="A23" s="91"/>
      <c r="B23" s="96" t="s">
        <v>84</v>
      </c>
      <c r="C23" s="46" t="s">
        <v>93</v>
      </c>
      <c r="D23" s="50">
        <f>单元面积!R55</f>
        <v>7</v>
      </c>
      <c r="E23" s="50">
        <f>单元面积!S55</f>
        <v>7</v>
      </c>
      <c r="F23" s="50">
        <f>单元面积!T55</f>
        <v>3</v>
      </c>
      <c r="G23" s="50">
        <f>单元面积!U55</f>
        <v>6</v>
      </c>
      <c r="H23" s="50">
        <f>单元面积!V55</f>
        <v>4</v>
      </c>
      <c r="I23" s="50">
        <f>单元面积!W55</f>
        <v>4</v>
      </c>
      <c r="J23" s="50">
        <v>31</v>
      </c>
      <c r="K23" s="92">
        <f>64*单元面积!N49</f>
        <v>32</v>
      </c>
      <c r="L23" s="93">
        <f>(D23*单元面积!K$37+E23*单元面积!L$37+F23*单元面积!M$37+G23*单元面积!N$37+H23*单元面积!O$37+I23*单元面积!P$37+单元面积!Q55*单元面积!Q$37)/1000000</f>
        <v>0.21779699999999999</v>
      </c>
      <c r="M23" s="93">
        <f>K23/L23</f>
        <v>146.92580705886675</v>
      </c>
      <c r="N23" s="105">
        <f>J24</f>
        <v>0.22580645161290322</v>
      </c>
    </row>
    <row r="24" spans="1:14" x14ac:dyDescent="0.15">
      <c r="A24" s="91"/>
      <c r="B24" s="91"/>
      <c r="C24" s="46" t="s">
        <v>85</v>
      </c>
      <c r="D24" s="55">
        <f t="shared" ref="D24:J24" si="19">D14/D23</f>
        <v>0</v>
      </c>
      <c r="E24" s="55">
        <f t="shared" si="19"/>
        <v>0</v>
      </c>
      <c r="F24" s="55">
        <f t="shared" si="19"/>
        <v>0.66666666666666663</v>
      </c>
      <c r="G24" s="55">
        <f t="shared" si="19"/>
        <v>0.5</v>
      </c>
      <c r="H24" s="55">
        <f t="shared" si="19"/>
        <v>0.5</v>
      </c>
      <c r="I24" s="55">
        <f t="shared" si="19"/>
        <v>0</v>
      </c>
      <c r="J24" s="55">
        <f t="shared" si="19"/>
        <v>0.22580645161290322</v>
      </c>
      <c r="K24" s="92"/>
      <c r="L24" s="93"/>
      <c r="M24" s="93"/>
      <c r="N24" s="106">
        <f>M23</f>
        <v>146.92580705886675</v>
      </c>
    </row>
    <row r="25" spans="1:14" ht="22.5" x14ac:dyDescent="0.15">
      <c r="A25" s="91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</row>
    <row r="26" spans="1:14" ht="22.5" x14ac:dyDescent="0.15">
      <c r="A26" s="91"/>
      <c r="B26" s="90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92">
        <f>128*单元面积!N41</f>
        <v>59.534883720930232</v>
      </c>
      <c r="L26" s="93">
        <f>(D26*单元面积!K$37+E26*单元面积!L$37+F26*单元面积!M$37+G26*单元面积!N$37+H26*单元面积!O$37+I26*单元面积!P$37+单元面积!Q130*单元面积!Q$37)/1000000</f>
        <v>0.49259199999999997</v>
      </c>
      <c r="M26" s="92">
        <f>K26/L26</f>
        <v>120.86043565654788</v>
      </c>
      <c r="N26" s="105">
        <f>J27</f>
        <v>7.4999999999999997E-2</v>
      </c>
    </row>
    <row r="27" spans="1:14" x14ac:dyDescent="0.15">
      <c r="A27" s="91"/>
      <c r="B27" s="91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136</v>
      </c>
      <c r="J27" s="48">
        <f>J25/J26</f>
        <v>7.4999999999999997E-2</v>
      </c>
      <c r="K27" s="92"/>
      <c r="L27" s="93"/>
      <c r="M27" s="92"/>
      <c r="N27" s="106">
        <f>M26</f>
        <v>120.86043565654788</v>
      </c>
    </row>
    <row r="28" spans="1:14" ht="22.5" x14ac:dyDescent="0.15">
      <c r="A28" s="91"/>
      <c r="B28" s="91" t="s">
        <v>78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92">
        <f>128*单元面积!N43</f>
        <v>32.904884318766065</v>
      </c>
      <c r="L28" s="93">
        <f>(D28*单元面积!K$37+E28*单元面积!L$37+F28*单元面积!M$37+G28*单元面积!N$37+H28*单元面积!O$37+I28*单元面积!P$37+单元面积!Q167*单元面积!Q$37)/1000000</f>
        <v>1.905216</v>
      </c>
      <c r="M28" s="92">
        <f>K28/L28</f>
        <v>17.270946873617515</v>
      </c>
      <c r="N28" s="105">
        <f>J29</f>
        <v>1.7857142857142856E-2</v>
      </c>
    </row>
    <row r="29" spans="1:14" x14ac:dyDescent="0.15">
      <c r="A29" s="91"/>
      <c r="B29" s="91"/>
      <c r="C29" s="46" t="s">
        <v>85</v>
      </c>
      <c r="D29" s="53">
        <f t="shared" ref="D29:J29" si="20">D25/D28</f>
        <v>0</v>
      </c>
      <c r="E29" s="53">
        <f t="shared" si="20"/>
        <v>6.25E-2</v>
      </c>
      <c r="F29" s="53">
        <f t="shared" si="20"/>
        <v>0</v>
      </c>
      <c r="G29" s="53">
        <f t="shared" si="20"/>
        <v>2.0833333333333332E-2</v>
      </c>
      <c r="H29" s="53">
        <f t="shared" si="20"/>
        <v>2.0833333333333332E-2</v>
      </c>
      <c r="I29" s="53">
        <f t="shared" si="20"/>
        <v>0</v>
      </c>
      <c r="J29" s="53">
        <f t="shared" si="20"/>
        <v>1.7857142857142856E-2</v>
      </c>
      <c r="K29" s="92"/>
      <c r="L29" s="93"/>
      <c r="M29" s="92"/>
      <c r="N29" s="106">
        <f>M28</f>
        <v>17.270946873617515</v>
      </c>
    </row>
    <row r="30" spans="1:14" ht="22.5" x14ac:dyDescent="0.15">
      <c r="A30" s="91"/>
      <c r="B30" s="91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92">
        <f>128*单元面积!N45</f>
        <v>9.9378881987577632</v>
      </c>
      <c r="L30" s="93">
        <f>(D30*单元面积!K$37+E30*单元面积!L$37+F30*单元面积!M$37+G30*单元面积!N$37+H30*单元面积!O$37+I30*单元面积!P$37+单元面积!Q204*单元面积!Q$37)/1000000</f>
        <v>0.4683735</v>
      </c>
      <c r="M30" s="92">
        <f>K30/L30</f>
        <v>21.217870350815669</v>
      </c>
      <c r="N30" s="105">
        <f>J31</f>
        <v>4.7619047619047616E-2</v>
      </c>
    </row>
    <row r="31" spans="1:14" x14ac:dyDescent="0.15">
      <c r="A31" s="91"/>
      <c r="B31" s="91"/>
      <c r="C31" s="46" t="s">
        <v>85</v>
      </c>
      <c r="D31" s="53">
        <f t="shared" ref="D31:J31" si="21">D25/D30</f>
        <v>0</v>
      </c>
      <c r="E31" s="53">
        <f t="shared" si="21"/>
        <v>8.3333333333333329E-2</v>
      </c>
      <c r="F31" s="53">
        <f t="shared" si="21"/>
        <v>0</v>
      </c>
      <c r="G31" s="53">
        <f t="shared" si="21"/>
        <v>5.5555555555555552E-2</v>
      </c>
      <c r="H31" s="53">
        <f t="shared" si="21"/>
        <v>0.16666666666666666</v>
      </c>
      <c r="I31" s="53">
        <f t="shared" si="21"/>
        <v>0</v>
      </c>
      <c r="J31" s="53">
        <f t="shared" si="21"/>
        <v>4.7619047619047616E-2</v>
      </c>
      <c r="K31" s="92"/>
      <c r="L31" s="93"/>
      <c r="M31" s="92"/>
      <c r="N31" s="106">
        <f>M30</f>
        <v>21.217870350815669</v>
      </c>
    </row>
    <row r="32" spans="1:14" ht="22.5" x14ac:dyDescent="0.15">
      <c r="A32" s="91"/>
      <c r="B32" s="91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92">
        <f>128*单元面积!N47</f>
        <v>64</v>
      </c>
      <c r="L32" s="93">
        <f>(D32*单元面积!K$37+E32*单元面积!L$37+F32*单元面积!M$37+G32*单元面积!N$37+H32*单元面积!O$37+I32*单元面积!P$37+单元面积!Q93*单元面积!Q$37)/1000000</f>
        <v>0.46610400000000002</v>
      </c>
      <c r="M32" s="92">
        <f>K32/L32</f>
        <v>137.30841185658136</v>
      </c>
      <c r="N32" s="105">
        <f>J33</f>
        <v>6.8181818181818177E-2</v>
      </c>
    </row>
    <row r="33" spans="1:14" x14ac:dyDescent="0.15">
      <c r="A33" s="91"/>
      <c r="B33" s="91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92"/>
      <c r="L33" s="93"/>
      <c r="M33" s="92"/>
      <c r="N33" s="106">
        <f>M32</f>
        <v>137.30841185658136</v>
      </c>
    </row>
    <row r="34" spans="1:14" ht="22.5" x14ac:dyDescent="0.15">
      <c r="A34" s="91"/>
      <c r="B34" s="96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50">
        <v>31</v>
      </c>
      <c r="K34" s="92">
        <f>128*单元面积!N49</f>
        <v>64</v>
      </c>
      <c r="L34" s="93">
        <f>(D34*单元面积!K$37+E34*单元面积!L$37+F34*单元面积!M$37+G34*单元面积!N$37+H34*单元面积!O$37+I34*单元面积!P$37+单元面积!Q56*单元面积!Q$37)/1000000</f>
        <v>0.21779699999999999</v>
      </c>
      <c r="M34" s="92">
        <f>K34/L34</f>
        <v>293.8516141177335</v>
      </c>
      <c r="N34" s="105">
        <f>J35</f>
        <v>0.19354838709677419</v>
      </c>
    </row>
    <row r="35" spans="1:14" x14ac:dyDescent="0.15">
      <c r="A35" s="91"/>
      <c r="B35" s="91"/>
      <c r="C35" s="46" t="s">
        <v>85</v>
      </c>
      <c r="D35" s="55">
        <f t="shared" ref="D35:J35" si="22">D25/D34</f>
        <v>0</v>
      </c>
      <c r="E35" s="55">
        <f t="shared" si="22"/>
        <v>0.42857142857142855</v>
      </c>
      <c r="F35" s="55">
        <f t="shared" si="22"/>
        <v>0</v>
      </c>
      <c r="G35" s="55">
        <f t="shared" si="22"/>
        <v>0.33333333333333331</v>
      </c>
      <c r="H35" s="55">
        <f t="shared" si="22"/>
        <v>0.25</v>
      </c>
      <c r="I35" s="55">
        <f t="shared" si="22"/>
        <v>0</v>
      </c>
      <c r="J35" s="55">
        <f t="shared" si="22"/>
        <v>0.19354838709677419</v>
      </c>
      <c r="K35" s="92"/>
      <c r="L35" s="93"/>
      <c r="M35" s="92"/>
      <c r="N35" s="106">
        <f>M34</f>
        <v>293.8516141177335</v>
      </c>
    </row>
    <row r="36" spans="1:14" ht="22.5" x14ac:dyDescent="0.15">
      <c r="A36" s="91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</row>
    <row r="37" spans="1:14" ht="22.5" x14ac:dyDescent="0.15">
      <c r="A37" s="91"/>
      <c r="B37" s="90" t="s">
        <v>143</v>
      </c>
      <c r="C37" s="46" t="s">
        <v>140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92">
        <f>128*单元面积!N$41</f>
        <v>59.534883720930232</v>
      </c>
      <c r="L37" s="93">
        <f>(D37*单元面积!K$37+E37*单元面积!L$37+F37*单元面积!M$37+G37*单元面积!N$37+H37*单元面积!O$37+I37*单元面积!P$37+单元面积!Q131*单元面积!Q$37)/1000000</f>
        <v>0.61573999999999995</v>
      </c>
      <c r="M37" s="92">
        <f>K37/L37</f>
        <v>96.688348525238311</v>
      </c>
      <c r="N37" s="105">
        <f>J38</f>
        <v>0.12</v>
      </c>
    </row>
    <row r="38" spans="1:14" x14ac:dyDescent="0.15">
      <c r="A38" s="91"/>
      <c r="B38" s="91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92"/>
      <c r="L38" s="93"/>
      <c r="M38" s="92"/>
      <c r="N38" s="106">
        <f>M37</f>
        <v>96.688348525238311</v>
      </c>
    </row>
    <row r="39" spans="1:14" ht="22.5" x14ac:dyDescent="0.15">
      <c r="A39" s="91"/>
      <c r="B39" s="91" t="s">
        <v>78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92">
        <f>128*单元面积!N$43</f>
        <v>32.904884318766065</v>
      </c>
      <c r="L39" s="93">
        <f>(D39*单元面积!K$37+E39*单元面积!L$37+F39*单元面积!M$37+G39*单元面积!N$37+H39*单元面积!O$37+I39*单元面积!P$37+单元面积!Q168*单元面积!Q$37)/1000000</f>
        <v>0.95260800000000001</v>
      </c>
      <c r="M39" s="92">
        <f>K39/L39</f>
        <v>34.541893747235029</v>
      </c>
      <c r="N39" s="105">
        <f>J40</f>
        <v>7.1428571428571425E-2</v>
      </c>
    </row>
    <row r="40" spans="1:14" x14ac:dyDescent="0.15">
      <c r="A40" s="91"/>
      <c r="B40" s="91"/>
      <c r="C40" s="46" t="s">
        <v>85</v>
      </c>
      <c r="D40" s="53">
        <f t="shared" ref="D40:J40" si="23">D36/D39</f>
        <v>0.16666666666666666</v>
      </c>
      <c r="E40" s="53">
        <f t="shared" si="23"/>
        <v>0.125</v>
      </c>
      <c r="F40" s="53">
        <f t="shared" si="23"/>
        <v>0</v>
      </c>
      <c r="G40" s="53">
        <f t="shared" si="23"/>
        <v>2.0833333333333332E-2</v>
      </c>
      <c r="H40" s="53">
        <f t="shared" si="23"/>
        <v>8.3333333333333329E-2</v>
      </c>
      <c r="I40" s="53">
        <f t="shared" si="23"/>
        <v>8.3333333333333329E-2</v>
      </c>
      <c r="J40" s="53">
        <f t="shared" si="23"/>
        <v>7.1428571428571425E-2</v>
      </c>
      <c r="K40" s="92"/>
      <c r="L40" s="93"/>
      <c r="M40" s="92"/>
      <c r="N40" s="106">
        <f>M39</f>
        <v>34.541893747235029</v>
      </c>
    </row>
    <row r="41" spans="1:14" ht="22.5" x14ac:dyDescent="0.15">
      <c r="A41" s="91"/>
      <c r="B41" s="91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92">
        <f>128*单元面积!N$45</f>
        <v>9.9378881987577632</v>
      </c>
      <c r="L41" s="93">
        <f>(D41*单元面积!K$37+E41*单元面积!L$37+F41*单元面积!M$37+G41*单元面积!N$37+H41*单元面积!O$37+I41*单元面积!P$37+单元面积!Q205*单元面积!Q$37)/1000000</f>
        <v>0.4683735</v>
      </c>
      <c r="M41" s="92">
        <f>K41/L41</f>
        <v>21.217870350815669</v>
      </c>
      <c r="N41" s="105">
        <f>J42</f>
        <v>9.5238095238095233E-2</v>
      </c>
    </row>
    <row r="42" spans="1:14" x14ac:dyDescent="0.15">
      <c r="A42" s="91"/>
      <c r="B42" s="91"/>
      <c r="C42" s="46" t="s">
        <v>85</v>
      </c>
      <c r="D42" s="53">
        <f t="shared" ref="D42:J42" si="24">D36/D41</f>
        <v>0.16666666666666666</v>
      </c>
      <c r="E42" s="53">
        <f t="shared" si="24"/>
        <v>8.3333333333333329E-2</v>
      </c>
      <c r="F42" s="53">
        <f t="shared" si="24"/>
        <v>0</v>
      </c>
      <c r="G42" s="53">
        <f t="shared" si="24"/>
        <v>2.7777777777777776E-2</v>
      </c>
      <c r="H42" s="53">
        <f t="shared" si="24"/>
        <v>0.33333333333333331</v>
      </c>
      <c r="I42" s="53">
        <f t="shared" si="24"/>
        <v>0.16666666666666666</v>
      </c>
      <c r="J42" s="53">
        <f t="shared" si="24"/>
        <v>9.5238095238095233E-2</v>
      </c>
      <c r="K42" s="92"/>
      <c r="L42" s="93"/>
      <c r="M42" s="92"/>
      <c r="N42" s="106">
        <f>M41</f>
        <v>21.217870350815669</v>
      </c>
    </row>
    <row r="43" spans="1:14" ht="22.5" x14ac:dyDescent="0.15">
      <c r="A43" s="91"/>
      <c r="B43" s="91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92">
        <f>128*单元面积!N$47</f>
        <v>64</v>
      </c>
      <c r="L43" s="93">
        <f>(D43*单元面积!K$37+E43*单元面积!L$37+F43*单元面积!M$37+G43*单元面积!N$37+H43*单元面积!O$37+I43*单元面积!P$37+单元面积!Q94*单元面积!Q$37)/1000000</f>
        <v>0.699156</v>
      </c>
      <c r="M43" s="92">
        <f>K43/L43</f>
        <v>91.538941237720906</v>
      </c>
      <c r="N43" s="105">
        <f>J44</f>
        <v>9.0909090909090912E-2</v>
      </c>
    </row>
    <row r="44" spans="1:14" x14ac:dyDescent="0.15">
      <c r="A44" s="91"/>
      <c r="B44" s="91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92"/>
      <c r="L44" s="93"/>
      <c r="M44" s="92"/>
      <c r="N44" s="106">
        <f>M43</f>
        <v>91.538941237720906</v>
      </c>
    </row>
    <row r="45" spans="1:14" ht="22.5" x14ac:dyDescent="0.15">
      <c r="A45" s="91"/>
      <c r="B45" s="96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50">
        <v>31</v>
      </c>
      <c r="K45" s="92">
        <f>128*单元面积!N49</f>
        <v>64</v>
      </c>
      <c r="L45" s="93">
        <f>(D45*单元面积!K$37+E45*单元面积!L$37+F45*单元面积!M$37+G45*单元面积!N$37+H45*单元面积!O$37+I45*单元面积!P$37+单元面积!Q57*单元面积!Q$37)/1000000</f>
        <v>0.43559399999999998</v>
      </c>
      <c r="M45" s="92">
        <f>K45/L45</f>
        <v>146.92580705886675</v>
      </c>
      <c r="N45" s="105">
        <f>J46</f>
        <v>0.38709677419354838</v>
      </c>
    </row>
    <row r="46" spans="1:14" x14ac:dyDescent="0.15">
      <c r="A46" s="91"/>
      <c r="B46" s="91"/>
      <c r="C46" s="46" t="s">
        <v>85</v>
      </c>
      <c r="D46" s="55">
        <f t="shared" ref="D46:J46" si="25">D36/D45</f>
        <v>0.2857142857142857</v>
      </c>
      <c r="E46" s="55">
        <f t="shared" si="25"/>
        <v>0.21428571428571427</v>
      </c>
      <c r="F46" s="55">
        <f t="shared" si="25"/>
        <v>0</v>
      </c>
      <c r="G46" s="55">
        <f t="shared" si="25"/>
        <v>8.3333333333333329E-2</v>
      </c>
      <c r="H46" s="55">
        <f t="shared" si="25"/>
        <v>0.25</v>
      </c>
      <c r="I46" s="55">
        <f t="shared" si="25"/>
        <v>0.25</v>
      </c>
      <c r="J46" s="55">
        <f t="shared" si="25"/>
        <v>0.38709677419354838</v>
      </c>
      <c r="K46" s="92"/>
      <c r="L46" s="93"/>
      <c r="M46" s="92"/>
      <c r="N46" s="106">
        <f>M45</f>
        <v>146.92580705886675</v>
      </c>
    </row>
    <row r="47" spans="1:14" ht="22.5" x14ac:dyDescent="0.15">
      <c r="A47" s="91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</row>
    <row r="48" spans="1:14" ht="22.5" x14ac:dyDescent="0.15">
      <c r="A48" s="91"/>
      <c r="B48" s="90" t="s">
        <v>141</v>
      </c>
      <c r="C48" s="46" t="s">
        <v>140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92">
        <f>128*单元面积!N$41</f>
        <v>59.534883720930232</v>
      </c>
      <c r="L48" s="93">
        <f>(D48*单元面积!K$37+E48*单元面积!L$37+F48*单元面积!M$37+G48*单元面积!N$37+H48*单元面积!O$37+I48*单元面积!P$37+单元面积!Q132*单元面积!Q$37)/1000000</f>
        <v>0.49259199999999997</v>
      </c>
      <c r="M48" s="92">
        <f>K48/L48</f>
        <v>120.86043565654788</v>
      </c>
      <c r="N48" s="105">
        <f>J49</f>
        <v>7.4999999999999997E-2</v>
      </c>
    </row>
    <row r="49" spans="1:14" x14ac:dyDescent="0.15">
      <c r="A49" s="91"/>
      <c r="B49" s="91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92"/>
      <c r="L49" s="93"/>
      <c r="M49" s="92"/>
      <c r="N49" s="106">
        <f>M48</f>
        <v>120.86043565654788</v>
      </c>
    </row>
    <row r="50" spans="1:14" ht="22.5" x14ac:dyDescent="0.15">
      <c r="A50" s="91"/>
      <c r="B50" s="91" t="s">
        <v>78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92">
        <f>128*单元面积!N$43</f>
        <v>32.904884318766065</v>
      </c>
      <c r="L50" s="93">
        <f>(D50*单元面积!K$37+E50*单元面积!L$37+F50*单元面积!M$37+G50*单元面积!N$37+H50*单元面积!O$37+I50*单元面积!P$37+单元面积!Q169*单元面积!Q$37)/1000000</f>
        <v>0.63507199999999997</v>
      </c>
      <c r="M50" s="92">
        <f>K50/L50</f>
        <v>51.81284062085254</v>
      </c>
      <c r="N50" s="105">
        <f>J51</f>
        <v>5.3571428571428568E-2</v>
      </c>
    </row>
    <row r="51" spans="1:14" x14ac:dyDescent="0.15">
      <c r="A51" s="91"/>
      <c r="B51" s="91"/>
      <c r="C51" s="46" t="s">
        <v>85</v>
      </c>
      <c r="D51" s="53">
        <f t="shared" ref="D51:J51" si="26">D47/D50</f>
        <v>0.125</v>
      </c>
      <c r="E51" s="53">
        <f t="shared" si="26"/>
        <v>0.125</v>
      </c>
      <c r="F51" s="53">
        <f t="shared" si="26"/>
        <v>0</v>
      </c>
      <c r="G51" s="53">
        <f t="shared" si="26"/>
        <v>6.25E-2</v>
      </c>
      <c r="H51" s="53">
        <f t="shared" si="26"/>
        <v>0</v>
      </c>
      <c r="I51" s="53">
        <f t="shared" si="26"/>
        <v>0</v>
      </c>
      <c r="J51" s="53">
        <f t="shared" si="26"/>
        <v>5.3571428571428568E-2</v>
      </c>
      <c r="K51" s="92"/>
      <c r="L51" s="93"/>
      <c r="M51" s="92"/>
      <c r="N51" s="106">
        <f>M50</f>
        <v>51.81284062085254</v>
      </c>
    </row>
    <row r="52" spans="1:14" ht="22.5" x14ac:dyDescent="0.15">
      <c r="A52" s="91"/>
      <c r="B52" s="91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92">
        <f>128*单元面积!N$45</f>
        <v>9.9378881987577632</v>
      </c>
      <c r="L52" s="93">
        <f>(D52*单元面积!K$37+E52*单元面积!L$37+F52*单元面积!M$37+G52*单元面积!N$37+H52*单元面积!O$37+I52*单元面积!P$37+单元面积!Q206*单元面积!Q$37)/1000000</f>
        <v>0.312249</v>
      </c>
      <c r="M52" s="92">
        <f>K52/L52</f>
        <v>31.826805526223506</v>
      </c>
      <c r="N52" s="105">
        <f>J53</f>
        <v>7.1428571428571425E-2</v>
      </c>
    </row>
    <row r="53" spans="1:14" x14ac:dyDescent="0.15">
      <c r="A53" s="91"/>
      <c r="B53" s="91"/>
      <c r="C53" s="46" t="s">
        <v>85</v>
      </c>
      <c r="D53" s="53">
        <f t="shared" ref="D53:J53" si="27">D47/D52</f>
        <v>0.125</v>
      </c>
      <c r="E53" s="53">
        <f t="shared" si="27"/>
        <v>8.3333333333333329E-2</v>
      </c>
      <c r="F53" s="53">
        <f t="shared" si="27"/>
        <v>0</v>
      </c>
      <c r="G53" s="53">
        <f t="shared" si="27"/>
        <v>8.3333333333333329E-2</v>
      </c>
      <c r="H53" s="53">
        <f t="shared" si="27"/>
        <v>0</v>
      </c>
      <c r="I53" s="53">
        <f t="shared" si="27"/>
        <v>0</v>
      </c>
      <c r="J53" s="53">
        <f t="shared" si="27"/>
        <v>7.1428571428571425E-2</v>
      </c>
      <c r="K53" s="92"/>
      <c r="L53" s="93"/>
      <c r="M53" s="92"/>
      <c r="N53" s="106">
        <f>M52</f>
        <v>31.826805526223506</v>
      </c>
    </row>
    <row r="54" spans="1:14" ht="22.5" x14ac:dyDescent="0.15">
      <c r="A54" s="91"/>
      <c r="B54" s="91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92">
        <f>128*单元面积!N$47</f>
        <v>64</v>
      </c>
      <c r="L54" s="93">
        <f>(D54*单元面积!K$37+E54*单元面积!L$37+F54*单元面积!M$37+G54*单元面积!N$37+H54*单元面积!O$37+I54*单元面积!P$37+单元面积!Q95*单元面积!Q$37)/1000000</f>
        <v>0.46610400000000002</v>
      </c>
      <c r="M54" s="92">
        <f>K54/L54</f>
        <v>137.30841185658136</v>
      </c>
      <c r="N54" s="105">
        <f>J55</f>
        <v>6.8181818181818177E-2</v>
      </c>
    </row>
    <row r="55" spans="1:14" x14ac:dyDescent="0.15">
      <c r="A55" s="91"/>
      <c r="B55" s="91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92"/>
      <c r="L55" s="93"/>
      <c r="M55" s="92"/>
      <c r="N55" s="106">
        <f>M54</f>
        <v>137.30841185658136</v>
      </c>
    </row>
    <row r="56" spans="1:14" ht="22.5" x14ac:dyDescent="0.15">
      <c r="A56" s="91"/>
      <c r="B56" s="96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50">
        <v>31</v>
      </c>
      <c r="K56" s="92">
        <f>128*单元面积!N$49</f>
        <v>64</v>
      </c>
      <c r="L56" s="93">
        <f>(D56*单元面积!K$37+E56*单元面积!L$37+F56*单元面积!M$37+G56*单元面积!N$37+H56*单元面积!O$37+I56*单元面积!P$37+单元面积!Q58*单元面积!Q$37)/1000000</f>
        <v>0.29039599999999999</v>
      </c>
      <c r="M56" s="92">
        <f>K56/L56</f>
        <v>220.38871058830011</v>
      </c>
      <c r="N56" s="105">
        <f>J57</f>
        <v>0.19354838709677419</v>
      </c>
    </row>
    <row r="57" spans="1:14" x14ac:dyDescent="0.15">
      <c r="A57" s="91"/>
      <c r="B57" s="91"/>
      <c r="C57" s="46" t="s">
        <v>85</v>
      </c>
      <c r="D57" s="55">
        <f t="shared" ref="D57:J57" si="28">D47/D56</f>
        <v>0.2142857142857143</v>
      </c>
      <c r="E57" s="55">
        <f t="shared" si="28"/>
        <v>0.2142857142857143</v>
      </c>
      <c r="F57" s="55">
        <f t="shared" si="28"/>
        <v>0</v>
      </c>
      <c r="G57" s="55">
        <f t="shared" si="28"/>
        <v>0.25</v>
      </c>
      <c r="H57" s="55">
        <f t="shared" si="28"/>
        <v>0</v>
      </c>
      <c r="I57" s="55">
        <f t="shared" si="28"/>
        <v>0</v>
      </c>
      <c r="J57" s="55">
        <f t="shared" si="28"/>
        <v>0.19354838709677419</v>
      </c>
      <c r="K57" s="92"/>
      <c r="L57" s="93"/>
      <c r="M57" s="92"/>
      <c r="N57" s="106">
        <f>M56</f>
        <v>220.38871058830011</v>
      </c>
    </row>
    <row r="58" spans="1:14" ht="22.5" x14ac:dyDescent="0.15">
      <c r="A58" s="91" t="s">
        <v>145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</row>
    <row r="59" spans="1:14" ht="22.5" x14ac:dyDescent="0.15">
      <c r="A59" s="91"/>
      <c r="B59" s="90" t="s">
        <v>141</v>
      </c>
      <c r="C59" s="46" t="s">
        <v>140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92">
        <f>64*单元面积!N$41</f>
        <v>29.767441860465116</v>
      </c>
      <c r="L59" s="93">
        <f>(D59*单元面积!K$37+E59*单元面积!L$37+F59*单元面积!M$37+G59*单元面积!N$37+H59*单元面积!O$37+I59*单元面积!P$37+单元面积!Q133*单元面积!Q$37)/1000000</f>
        <v>0.61573999999999995</v>
      </c>
      <c r="M59" s="92">
        <f>K59/L59</f>
        <v>48.344174262619156</v>
      </c>
      <c r="N59" s="105">
        <f>J60</f>
        <v>0.08</v>
      </c>
    </row>
    <row r="60" spans="1:14" x14ac:dyDescent="0.15">
      <c r="A60" s="91"/>
      <c r="B60" s="91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92"/>
      <c r="L60" s="93"/>
      <c r="M60" s="92"/>
      <c r="N60" s="106">
        <f>M59</f>
        <v>48.344174262619156</v>
      </c>
    </row>
    <row r="61" spans="1:14" ht="22.5" x14ac:dyDescent="0.15">
      <c r="A61" s="91"/>
      <c r="B61" s="91" t="s">
        <v>78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92">
        <f>64*单元面积!N$43</f>
        <v>16.452442159383033</v>
      </c>
      <c r="L61" s="93">
        <f>(D61*单元面积!K$37+E61*单元面积!L$37+F61*单元面积!M$37+G61*单元面积!N$37+H61*单元面积!O$37+I61*单元面积!P$37+单元面积!Q170*单元面积!Q$37)/1000000</f>
        <v>0.79383999999999999</v>
      </c>
      <c r="M61" s="92">
        <f>K61/L61</f>
        <v>20.725136248341016</v>
      </c>
      <c r="N61" s="105">
        <f>J62</f>
        <v>5.7142857142857141E-2</v>
      </c>
    </row>
    <row r="62" spans="1:14" x14ac:dyDescent="0.15">
      <c r="A62" s="91"/>
      <c r="B62" s="91"/>
      <c r="C62" s="46" t="s">
        <v>85</v>
      </c>
      <c r="D62" s="53">
        <f t="shared" ref="D62:J62" si="29">D58/D61</f>
        <v>0.15</v>
      </c>
      <c r="E62" s="53">
        <f t="shared" si="29"/>
        <v>0.05</v>
      </c>
      <c r="F62" s="53">
        <f t="shared" si="29"/>
        <v>0</v>
      </c>
      <c r="G62" s="53">
        <f t="shared" si="29"/>
        <v>7.4999999999999997E-2</v>
      </c>
      <c r="H62" s="53">
        <f t="shared" si="29"/>
        <v>0.05</v>
      </c>
      <c r="I62" s="53">
        <f t="shared" si="29"/>
        <v>0</v>
      </c>
      <c r="J62" s="53">
        <f t="shared" si="29"/>
        <v>5.7142857142857141E-2</v>
      </c>
      <c r="K62" s="92"/>
      <c r="L62" s="93"/>
      <c r="M62" s="92"/>
      <c r="N62" s="106">
        <f>M61</f>
        <v>20.725136248341016</v>
      </c>
    </row>
    <row r="63" spans="1:14" ht="22.5" x14ac:dyDescent="0.15">
      <c r="A63" s="91"/>
      <c r="B63" s="91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92">
        <f>64*单元面积!N$45</f>
        <v>4.9689440993788816</v>
      </c>
      <c r="L63" s="93">
        <f>(D63*单元面积!K$37+E63*单元面积!L$37+F63*单元面积!M$37+G63*单元面积!N$37+H63*单元面积!O$37+I63*单元面积!P$37+单元面积!Q207*单元面积!Q$37)/1000000</f>
        <v>0.312249</v>
      </c>
      <c r="M63" s="92">
        <f>K63/L63</f>
        <v>15.913402763111753</v>
      </c>
      <c r="N63" s="105">
        <f>J64</f>
        <v>9.5238095238095233E-2</v>
      </c>
    </row>
    <row r="64" spans="1:14" x14ac:dyDescent="0.15">
      <c r="A64" s="91"/>
      <c r="B64" s="91"/>
      <c r="C64" s="46" t="s">
        <v>85</v>
      </c>
      <c r="D64" s="53">
        <f t="shared" ref="D64:J64" si="30">D58/D63</f>
        <v>0.1875</v>
      </c>
      <c r="E64" s="53">
        <f t="shared" si="30"/>
        <v>4.1666666666666664E-2</v>
      </c>
      <c r="F64" s="53">
        <f t="shared" si="30"/>
        <v>0</v>
      </c>
      <c r="G64" s="53">
        <f t="shared" si="30"/>
        <v>0.125</v>
      </c>
      <c r="H64" s="53">
        <f t="shared" si="30"/>
        <v>0.25</v>
      </c>
      <c r="I64" s="53">
        <f t="shared" si="30"/>
        <v>0</v>
      </c>
      <c r="J64" s="53">
        <f t="shared" si="30"/>
        <v>9.5238095238095233E-2</v>
      </c>
      <c r="K64" s="92"/>
      <c r="L64" s="93"/>
      <c r="M64" s="92"/>
      <c r="N64" s="106">
        <f>M63</f>
        <v>15.913402763111753</v>
      </c>
    </row>
    <row r="65" spans="1:14" ht="22.5" x14ac:dyDescent="0.15">
      <c r="A65" s="91"/>
      <c r="B65" s="91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92">
        <f>64*单元面积!N$47</f>
        <v>32</v>
      </c>
      <c r="L65" s="93">
        <f>(D65*单元面积!K$37+E65*单元面积!L$37+F65*单元面积!M$37+G65*单元面积!N$37+H65*单元面积!O$37+I65*单元面积!P$37+单元面积!Q96*单元面积!Q$37)/1000000</f>
        <v>0.58262999999999998</v>
      </c>
      <c r="M65" s="92">
        <f>K65/L65</f>
        <v>54.92336474263255</v>
      </c>
      <c r="N65" s="105">
        <f>J66</f>
        <v>7.2727272727272724E-2</v>
      </c>
    </row>
    <row r="66" spans="1:14" x14ac:dyDescent="0.15">
      <c r="A66" s="91"/>
      <c r="B66" s="91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92"/>
      <c r="L66" s="93"/>
      <c r="M66" s="92"/>
      <c r="N66" s="106">
        <f>M65</f>
        <v>54.92336474263255</v>
      </c>
    </row>
    <row r="67" spans="1:14" ht="22.5" x14ac:dyDescent="0.15">
      <c r="A67" s="91"/>
      <c r="B67" s="96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50">
        <v>31</v>
      </c>
      <c r="K67" s="92">
        <f>64*单元面积!N$49</f>
        <v>32</v>
      </c>
      <c r="L67" s="93">
        <f>(D67*单元面积!K$37+E67*单元面积!L$37+F67*单元面积!M$37+G67*单元面积!N$37+H67*单元面积!O$37+I67*单元面积!P$37+单元面积!Q59*单元面积!Q$37)/1000000</f>
        <v>0.43559399999999998</v>
      </c>
      <c r="M67" s="92">
        <f>K67/L67</f>
        <v>73.462903529433376</v>
      </c>
      <c r="N67" s="105">
        <f>J68</f>
        <v>0.25806451612903225</v>
      </c>
    </row>
    <row r="68" spans="1:14" x14ac:dyDescent="0.15">
      <c r="A68" s="91"/>
      <c r="B68" s="91"/>
      <c r="C68" s="46" t="s">
        <v>85</v>
      </c>
      <c r="D68" s="55">
        <f t="shared" ref="D68:J68" si="31">D58/D67</f>
        <v>0.21428571428571427</v>
      </c>
      <c r="E68" s="55">
        <f t="shared" si="31"/>
        <v>7.1428571428571425E-2</v>
      </c>
      <c r="F68" s="55">
        <f t="shared" si="31"/>
        <v>0</v>
      </c>
      <c r="G68" s="55">
        <f t="shared" si="31"/>
        <v>0.25</v>
      </c>
      <c r="H68" s="55">
        <f t="shared" si="31"/>
        <v>0.125</v>
      </c>
      <c r="I68" s="55">
        <f t="shared" si="31"/>
        <v>0</v>
      </c>
      <c r="J68" s="55">
        <f t="shared" si="31"/>
        <v>0.25806451612903225</v>
      </c>
      <c r="K68" s="92"/>
      <c r="L68" s="93"/>
      <c r="M68" s="92"/>
      <c r="N68" s="106">
        <f>M67</f>
        <v>73.462903529433376</v>
      </c>
    </row>
    <row r="69" spans="1:14" ht="22.5" x14ac:dyDescent="0.15">
      <c r="A69" s="91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</row>
    <row r="70" spans="1:14" ht="22.5" x14ac:dyDescent="0.15">
      <c r="A70" s="91"/>
      <c r="B70" s="90" t="s">
        <v>141</v>
      </c>
      <c r="C70" s="46" t="s">
        <v>140</v>
      </c>
      <c r="D70" s="47">
        <f>单元面积!R134</f>
        <v>28</v>
      </c>
      <c r="E70" s="47">
        <f>单元面积!S144</f>
        <v>12</v>
      </c>
      <c r="F70" s="47">
        <f>单元面积!T144</f>
        <v>12</v>
      </c>
      <c r="G70" s="47">
        <f>单元面积!U144</f>
        <v>12</v>
      </c>
      <c r="H70" s="47">
        <f>单元面积!V144</f>
        <v>12</v>
      </c>
      <c r="I70" s="47">
        <f>单元面积!W144</f>
        <v>0</v>
      </c>
      <c r="J70" s="47">
        <f>SUM(D70:I70)</f>
        <v>76</v>
      </c>
      <c r="K70" s="92">
        <f>128*单元面积!N$41</f>
        <v>59.534883720930232</v>
      </c>
      <c r="L70" s="93">
        <f>(D70*单元面积!K$37+E70*单元面积!L$37+F70*单元面积!M$37+G70*单元面积!N$37+H70*单元面积!O$37+I70*单元面积!P$37+单元面积!Q134*单元面积!Q$37)/1000000</f>
        <v>0.50781600000000005</v>
      </c>
      <c r="M70" s="92">
        <f>K70/L70</f>
        <v>117.23711683154967</v>
      </c>
      <c r="N70" s="105">
        <f>J71</f>
        <v>0.31578947368421051</v>
      </c>
    </row>
    <row r="71" spans="1:14" x14ac:dyDescent="0.15">
      <c r="A71" s="91"/>
      <c r="B71" s="91"/>
      <c r="C71" s="46" t="s">
        <v>85</v>
      </c>
      <c r="D71" s="48">
        <f>D69/D70</f>
        <v>0</v>
      </c>
      <c r="E71" s="48">
        <f>E69/E70</f>
        <v>0.66666666666666663</v>
      </c>
      <c r="F71" s="48">
        <f>F69/F70</f>
        <v>0</v>
      </c>
      <c r="G71" s="48">
        <f>G69/G70</f>
        <v>1</v>
      </c>
      <c r="H71" s="48">
        <f>H69/H70</f>
        <v>0.33333333333333331</v>
      </c>
      <c r="I71" s="48" t="s">
        <v>134</v>
      </c>
      <c r="J71" s="48">
        <f>J69/J70</f>
        <v>0.31578947368421051</v>
      </c>
      <c r="K71" s="92"/>
      <c r="L71" s="93"/>
      <c r="M71" s="92"/>
      <c r="N71" s="106">
        <f>M70</f>
        <v>117.23711683154967</v>
      </c>
    </row>
    <row r="72" spans="1:14" ht="22.5" x14ac:dyDescent="0.15">
      <c r="A72" s="91"/>
      <c r="B72" s="91" t="s">
        <v>78</v>
      </c>
      <c r="C72" s="46" t="s">
        <v>93</v>
      </c>
      <c r="D72" s="47">
        <f>单元面积!R171</f>
        <v>36</v>
      </c>
      <c r="E72" s="47">
        <f>单元面积!S181</f>
        <v>12</v>
      </c>
      <c r="F72" s="47">
        <f>单元面积!T181</f>
        <v>12</v>
      </c>
      <c r="G72" s="47">
        <f>单元面积!U181</f>
        <v>24</v>
      </c>
      <c r="H72" s="47">
        <f>单元面积!V181</f>
        <v>12</v>
      </c>
      <c r="I72" s="47">
        <f>单元面积!W181</f>
        <v>12</v>
      </c>
      <c r="J72" s="47">
        <f>SUM(D72:I72)</f>
        <v>108</v>
      </c>
      <c r="K72" s="92">
        <f>128*单元面积!N$43</f>
        <v>32.904884318766065</v>
      </c>
      <c r="L72" s="93">
        <f>(D72*单元面积!K$37+E72*单元面积!L$37+F72*单元面积!M$37+G72*单元面积!N$37+H72*单元面积!O$37+I72*单元面积!P$37+单元面积!Q171*单元面积!Q$37)/1000000</f>
        <v>0.68386199999999997</v>
      </c>
      <c r="M72" s="92">
        <f>K72/L72</f>
        <v>48.116263688823281</v>
      </c>
      <c r="N72" s="105">
        <f>J73</f>
        <v>0.22222222222222221</v>
      </c>
    </row>
    <row r="73" spans="1:14" x14ac:dyDescent="0.15">
      <c r="A73" s="91"/>
      <c r="B73" s="91"/>
      <c r="C73" s="46" t="s">
        <v>85</v>
      </c>
      <c r="D73" s="53">
        <f t="shared" ref="D73:J73" si="32">D69/D72</f>
        <v>0</v>
      </c>
      <c r="E73" s="53">
        <f t="shared" si="32"/>
        <v>0.66666666666666663</v>
      </c>
      <c r="F73" s="53">
        <f t="shared" si="32"/>
        <v>0</v>
      </c>
      <c r="G73" s="53">
        <f t="shared" si="32"/>
        <v>0.5</v>
      </c>
      <c r="H73" s="53">
        <f t="shared" si="32"/>
        <v>0.33333333333333331</v>
      </c>
      <c r="I73" s="53">
        <f t="shared" si="32"/>
        <v>0</v>
      </c>
      <c r="J73" s="53">
        <f t="shared" si="32"/>
        <v>0.22222222222222221</v>
      </c>
      <c r="K73" s="92"/>
      <c r="L73" s="93"/>
      <c r="M73" s="92"/>
      <c r="N73" s="106">
        <f>M72</f>
        <v>48.116263688823281</v>
      </c>
    </row>
    <row r="74" spans="1:14" ht="22.5" x14ac:dyDescent="0.15">
      <c r="A74" s="91"/>
      <c r="B74" s="91" t="s">
        <v>80</v>
      </c>
      <c r="C74" s="46" t="s">
        <v>93</v>
      </c>
      <c r="D74" s="54">
        <f>单元面积!R208</f>
        <v>32</v>
      </c>
      <c r="E74" s="54">
        <f>单元面积!S218</f>
        <v>24</v>
      </c>
      <c r="F74" s="54">
        <f>单元面积!T218</f>
        <v>8</v>
      </c>
      <c r="G74" s="54">
        <f>单元面积!U218</f>
        <v>24</v>
      </c>
      <c r="H74" s="54">
        <f>单元面积!V218</f>
        <v>4</v>
      </c>
      <c r="I74" s="54">
        <f>单元面积!W218</f>
        <v>8</v>
      </c>
      <c r="J74" s="54">
        <f>SUM(D74:I74)</f>
        <v>100</v>
      </c>
      <c r="K74" s="92">
        <f>128*单元面积!N$45</f>
        <v>9.9378881987577632</v>
      </c>
      <c r="L74" s="93">
        <f>(D74*单元面积!K$37+E74*单元面积!L$37+F74*单元面积!M$37+G74*单元面积!N$37+H74*单元面积!O$37+I74*单元面积!P$37+单元面积!Q208*单元面积!Q$37)/1000000</f>
        <v>0.39411499999999999</v>
      </c>
      <c r="M74" s="92">
        <f>K74/L74</f>
        <v>25.215706579951952</v>
      </c>
      <c r="N74" s="105">
        <f>J75</f>
        <v>0.24</v>
      </c>
    </row>
    <row r="75" spans="1:14" x14ac:dyDescent="0.15">
      <c r="A75" s="91"/>
      <c r="B75" s="91"/>
      <c r="C75" s="46" t="s">
        <v>85</v>
      </c>
      <c r="D75" s="53">
        <f t="shared" ref="D75:J75" si="33">D69/D74</f>
        <v>0</v>
      </c>
      <c r="E75" s="53">
        <f t="shared" si="33"/>
        <v>0.33333333333333331</v>
      </c>
      <c r="F75" s="53">
        <f t="shared" si="33"/>
        <v>0</v>
      </c>
      <c r="G75" s="53">
        <f t="shared" si="33"/>
        <v>0.5</v>
      </c>
      <c r="H75" s="53">
        <f t="shared" si="33"/>
        <v>1</v>
      </c>
      <c r="I75" s="53">
        <f t="shared" si="33"/>
        <v>0</v>
      </c>
      <c r="J75" s="53">
        <f t="shared" si="33"/>
        <v>0.24</v>
      </c>
      <c r="K75" s="92"/>
      <c r="L75" s="93"/>
      <c r="M75" s="92"/>
      <c r="N75" s="106">
        <f>M74</f>
        <v>25.215706579951952</v>
      </c>
    </row>
    <row r="76" spans="1:14" ht="22.5" x14ac:dyDescent="0.15">
      <c r="A76" s="91"/>
      <c r="B76" s="91" t="s">
        <v>82</v>
      </c>
      <c r="C76" s="46" t="s">
        <v>93</v>
      </c>
      <c r="D76" s="47">
        <f>单元面积!R97</f>
        <v>32</v>
      </c>
      <c r="E76" s="47">
        <f>单元面积!S107</f>
        <v>24</v>
      </c>
      <c r="F76" s="47">
        <f>单元面积!T107</f>
        <v>6</v>
      </c>
      <c r="G76" s="47">
        <f>单元面积!U107</f>
        <v>12</v>
      </c>
      <c r="H76" s="47">
        <f>单元面积!V107</f>
        <v>12</v>
      </c>
      <c r="I76" s="47">
        <f>单元面积!W107</f>
        <v>0</v>
      </c>
      <c r="J76" s="47">
        <f>SUM(D76:I76)</f>
        <v>86</v>
      </c>
      <c r="K76" s="92">
        <f>128*单元面积!N$47</f>
        <v>64</v>
      </c>
      <c r="L76" s="93">
        <f>(D76*单元面积!K$37+E76*单元面积!L$37+F76*单元面积!M$37+G76*单元面积!N$37+H76*单元面积!O$37+I76*单元面积!P$37+单元面积!Q97*单元面积!Q$37)/1000000</f>
        <v>0.52254299999999998</v>
      </c>
      <c r="M76" s="92">
        <f>K76/L76</f>
        <v>122.47795875171995</v>
      </c>
      <c r="N76" s="105">
        <f>J77</f>
        <v>0.27906976744186046</v>
      </c>
    </row>
    <row r="77" spans="1:14" x14ac:dyDescent="0.15">
      <c r="A77" s="91"/>
      <c r="B77" s="91"/>
      <c r="C77" s="46" t="s">
        <v>85</v>
      </c>
      <c r="D77" s="48">
        <f>D69/D76</f>
        <v>0</v>
      </c>
      <c r="E77" s="48">
        <f>E69/E76</f>
        <v>0.33333333333333331</v>
      </c>
      <c r="F77" s="48">
        <f>F69/F76</f>
        <v>0</v>
      </c>
      <c r="G77" s="48">
        <f>G69/G76</f>
        <v>1</v>
      </c>
      <c r="H77" s="48">
        <f>H69/H76</f>
        <v>0.33333333333333331</v>
      </c>
      <c r="I77" s="48" t="s">
        <v>134</v>
      </c>
      <c r="J77" s="48">
        <f>J69/J76</f>
        <v>0.27906976744186046</v>
      </c>
      <c r="K77" s="92"/>
      <c r="L77" s="93"/>
      <c r="M77" s="92"/>
      <c r="N77" s="106">
        <f>M76</f>
        <v>122.47795875171995</v>
      </c>
    </row>
    <row r="78" spans="1:14" ht="22.5" x14ac:dyDescent="0.15">
      <c r="A78" s="91"/>
      <c r="B78" s="96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50">
        <v>31</v>
      </c>
      <c r="K78" s="92">
        <f>128*单元面积!N$49</f>
        <v>64</v>
      </c>
      <c r="L78" s="93">
        <f>(D78*单元面积!K$37+E78*单元面积!L$37+F78*单元面积!M$37+G78*单元面积!N$37+H78*单元面积!O$37+I78*单元面积!P$37+单元面积!Q70*单元面积!Q$37)/1000000</f>
        <v>0.483873</v>
      </c>
      <c r="M78" s="92">
        <f>K78/L78</f>
        <v>132.26611114899984</v>
      </c>
      <c r="N78" s="105">
        <f>J79</f>
        <v>0.77419354838709675</v>
      </c>
    </row>
    <row r="79" spans="1:14" x14ac:dyDescent="0.15">
      <c r="A79" s="91"/>
      <c r="B79" s="91"/>
      <c r="C79" s="46" t="s">
        <v>85</v>
      </c>
      <c r="D79" s="55">
        <f t="shared" ref="D79:J79" si="34">D69/D78</f>
        <v>0</v>
      </c>
      <c r="E79" s="55">
        <f t="shared" si="34"/>
        <v>0.38095238095238093</v>
      </c>
      <c r="F79" s="55">
        <f t="shared" si="34"/>
        <v>0</v>
      </c>
      <c r="G79" s="55">
        <f t="shared" si="34"/>
        <v>0.66666666666666663</v>
      </c>
      <c r="H79" s="55">
        <f t="shared" si="34"/>
        <v>0.33333333333333331</v>
      </c>
      <c r="I79" s="55">
        <f t="shared" si="34"/>
        <v>0</v>
      </c>
      <c r="J79" s="55">
        <f t="shared" si="34"/>
        <v>0.77419354838709675</v>
      </c>
      <c r="K79" s="92"/>
      <c r="L79" s="93"/>
      <c r="M79" s="92"/>
      <c r="N79" s="106">
        <f>M78</f>
        <v>132.26611114899984</v>
      </c>
    </row>
    <row r="80" spans="1:14" ht="22.5" x14ac:dyDescent="0.15">
      <c r="A80" s="91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</row>
    <row r="81" spans="1:14" ht="22.5" x14ac:dyDescent="0.15">
      <c r="A81" s="91"/>
      <c r="B81" s="90" t="s">
        <v>141</v>
      </c>
      <c r="C81" s="46" t="s">
        <v>140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92">
        <f>64*单元面积!N$41</f>
        <v>29.767441860465116</v>
      </c>
      <c r="L81" s="93">
        <f>(D81*单元面积!K$37+E81*单元面积!L$37+F81*单元面积!M$37+G81*单元面积!N$37+H81*单元面积!O$37+I81*单元面积!P$37+单元面积!Q135*单元面积!Q$37)/1000000</f>
        <v>0.36944399999999999</v>
      </c>
      <c r="M81" s="92">
        <f>K81/L81</f>
        <v>80.573623771031919</v>
      </c>
      <c r="N81" s="105">
        <f>J82</f>
        <v>0.2</v>
      </c>
    </row>
    <row r="82" spans="1:14" x14ac:dyDescent="0.15">
      <c r="A82" s="91"/>
      <c r="B82" s="91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92"/>
      <c r="L82" s="93"/>
      <c r="M82" s="92"/>
      <c r="N82" s="106">
        <f>M81</f>
        <v>80.573623771031919</v>
      </c>
    </row>
    <row r="83" spans="1:14" ht="22.5" x14ac:dyDescent="0.15">
      <c r="A83" s="91"/>
      <c r="B83" s="91" t="s">
        <v>78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92">
        <f>64*单元面积!N$43</f>
        <v>16.452442159383033</v>
      </c>
      <c r="L83" s="93">
        <f>(D83*单元面积!K$37+E83*单元面积!L$37+F83*单元面积!M$37+G83*单元面积!N$37+H83*单元面积!O$37+I83*单元面积!P$37+单元面积!Q172*单元面积!Q$37)/1000000</f>
        <v>0.47630400000000001</v>
      </c>
      <c r="M83" s="92">
        <f>K83/L83</f>
        <v>34.541893747235029</v>
      </c>
      <c r="N83" s="105">
        <f>J84</f>
        <v>0.14285714285714285</v>
      </c>
    </row>
    <row r="84" spans="1:14" x14ac:dyDescent="0.15">
      <c r="A84" s="91"/>
      <c r="B84" s="91"/>
      <c r="C84" s="46" t="s">
        <v>85</v>
      </c>
      <c r="D84" s="53">
        <f t="shared" ref="D84:J84" si="35">D80/D83</f>
        <v>0.16666666666666666</v>
      </c>
      <c r="E84" s="53">
        <f t="shared" si="35"/>
        <v>0</v>
      </c>
      <c r="F84" s="53">
        <f t="shared" si="35"/>
        <v>0</v>
      </c>
      <c r="G84" s="53">
        <f t="shared" si="35"/>
        <v>0.25</v>
      </c>
      <c r="H84" s="53">
        <f t="shared" si="35"/>
        <v>0.33333333333333331</v>
      </c>
      <c r="I84" s="53">
        <f t="shared" si="35"/>
        <v>0</v>
      </c>
      <c r="J84" s="53">
        <f t="shared" si="35"/>
        <v>0.14285714285714285</v>
      </c>
      <c r="K84" s="92"/>
      <c r="L84" s="93"/>
      <c r="M84" s="92"/>
      <c r="N84" s="106">
        <f>M83</f>
        <v>34.541893747235029</v>
      </c>
    </row>
    <row r="85" spans="1:14" ht="22.5" x14ac:dyDescent="0.15">
      <c r="A85" s="91"/>
      <c r="B85" s="91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92">
        <f>64*单元面积!N$45</f>
        <v>4.9689440993788816</v>
      </c>
      <c r="L85" s="93">
        <f>(D85*单元面积!K$37+E85*单元面积!L$37+F85*单元面积!M$37+G85*单元面积!N$37+H85*单元面积!O$37+I85*单元面积!P$37+单元面积!Q209*单元面积!Q$37)/1000000</f>
        <v>0.1561245</v>
      </c>
      <c r="M85" s="92">
        <f>K85/L85</f>
        <v>31.826805526223506</v>
      </c>
      <c r="N85" s="105">
        <f>J86</f>
        <v>0.2857142857142857</v>
      </c>
    </row>
    <row r="86" spans="1:14" x14ac:dyDescent="0.15">
      <c r="A86" s="91"/>
      <c r="B86" s="91"/>
      <c r="C86" s="46" t="s">
        <v>85</v>
      </c>
      <c r="D86" s="53">
        <f t="shared" ref="D86:J86" si="36">D80/D85</f>
        <v>0.25</v>
      </c>
      <c r="E86" s="53">
        <f t="shared" si="36"/>
        <v>0</v>
      </c>
      <c r="F86" s="53">
        <f t="shared" si="36"/>
        <v>0</v>
      </c>
      <c r="G86" s="53">
        <f t="shared" si="36"/>
        <v>0.5</v>
      </c>
      <c r="H86" s="53">
        <f t="shared" si="36"/>
        <v>2</v>
      </c>
      <c r="I86" s="53">
        <f t="shared" si="36"/>
        <v>0</v>
      </c>
      <c r="J86" s="53">
        <f t="shared" si="36"/>
        <v>0.2857142857142857</v>
      </c>
      <c r="K86" s="92"/>
      <c r="L86" s="93"/>
      <c r="M86" s="92"/>
      <c r="N86" s="106">
        <f>M85</f>
        <v>31.826805526223506</v>
      </c>
    </row>
    <row r="87" spans="1:14" ht="22.5" x14ac:dyDescent="0.15">
      <c r="A87" s="91"/>
      <c r="B87" s="91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92">
        <f>64*单元面积!N$47</f>
        <v>32</v>
      </c>
      <c r="L87" s="93">
        <f>(D87*单元面积!K$37+E87*单元面积!L$37+F87*单元面积!M$37+G87*单元面积!N$37+H87*单元面积!O$37+I87*单元面积!P$37+单元面积!Q98*单元面积!Q$37)/1000000</f>
        <v>0.46610400000000002</v>
      </c>
      <c r="M87" s="92">
        <f>K87/L87</f>
        <v>68.654205928290679</v>
      </c>
      <c r="N87" s="105">
        <f>J88</f>
        <v>0.13636363636363635</v>
      </c>
    </row>
    <row r="88" spans="1:14" x14ac:dyDescent="0.15">
      <c r="A88" s="91"/>
      <c r="B88" s="91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92"/>
      <c r="L88" s="93"/>
      <c r="M88" s="92"/>
      <c r="N88" s="106">
        <f>M87</f>
        <v>68.654205928290679</v>
      </c>
    </row>
    <row r="89" spans="1:14" ht="22.5" x14ac:dyDescent="0.15">
      <c r="A89" s="91"/>
      <c r="B89" s="96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50">
        <v>31</v>
      </c>
      <c r="K89" s="92">
        <f>64*单元面积!N$49</f>
        <v>32</v>
      </c>
      <c r="L89" s="93">
        <f>(D89*单元面积!K$37+E89*单元面积!L$37+F89*单元面积!M$37+G89*单元面积!N$37+H89*单元面积!O$37+I89*单元面积!P$37+单元面积!Q61*单元面积!Q$37)/1000000</f>
        <v>0.21779699999999999</v>
      </c>
      <c r="M89" s="92">
        <f>K89/L89</f>
        <v>146.92580705886675</v>
      </c>
      <c r="N89" s="105">
        <f>J90</f>
        <v>0.38709677419354838</v>
      </c>
    </row>
    <row r="90" spans="1:14" x14ac:dyDescent="0.15">
      <c r="A90" s="91"/>
      <c r="B90" s="91"/>
      <c r="C90" s="46" t="s">
        <v>85</v>
      </c>
      <c r="D90" s="55">
        <f t="shared" ref="D90:J90" si="37">D80/D89</f>
        <v>0.2857142857142857</v>
      </c>
      <c r="E90" s="55">
        <f t="shared" si="37"/>
        <v>0</v>
      </c>
      <c r="F90" s="55">
        <f t="shared" si="37"/>
        <v>0</v>
      </c>
      <c r="G90" s="55">
        <f t="shared" si="37"/>
        <v>1</v>
      </c>
      <c r="H90" s="55">
        <f t="shared" si="37"/>
        <v>1</v>
      </c>
      <c r="I90" s="55">
        <f t="shared" si="37"/>
        <v>0</v>
      </c>
      <c r="J90" s="55">
        <f t="shared" si="37"/>
        <v>0.38709677419354838</v>
      </c>
      <c r="K90" s="92"/>
      <c r="L90" s="93"/>
      <c r="M90" s="92"/>
      <c r="N90" s="106">
        <f>M89</f>
        <v>146.92580705886675</v>
      </c>
    </row>
    <row r="91" spans="1:14" ht="22.5" x14ac:dyDescent="0.15">
      <c r="A91" s="91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14" ht="22.5" x14ac:dyDescent="0.15">
      <c r="A92" s="91"/>
      <c r="B92" s="90" t="s">
        <v>141</v>
      </c>
      <c r="C92" s="46" t="s">
        <v>140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92">
        <f>128*单元面积!N$41</f>
        <v>59.534883720930232</v>
      </c>
      <c r="L92" s="93">
        <f>(D92*单元面积!K$37+E92*单元面积!L$37+F92*单元面积!M$37+G92*单元面积!N$37+H92*单元面积!O$37+I92*单元面积!P$37+单元面积!Q136*单元面积!Q$37)/1000000</f>
        <v>1.2314799999999999</v>
      </c>
      <c r="M92" s="92">
        <f>K92/L92</f>
        <v>48.344174262619156</v>
      </c>
      <c r="N92" s="105">
        <f>J93</f>
        <v>8.5000000000000006E-2</v>
      </c>
    </row>
    <row r="93" spans="1:14" x14ac:dyDescent="0.15">
      <c r="A93" s="91"/>
      <c r="B93" s="91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92"/>
      <c r="L93" s="93"/>
      <c r="M93" s="92"/>
      <c r="N93" s="106">
        <f>M92</f>
        <v>48.344174262619156</v>
      </c>
    </row>
    <row r="94" spans="1:14" ht="22.5" x14ac:dyDescent="0.15">
      <c r="A94" s="91"/>
      <c r="B94" s="91" t="s">
        <v>78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92">
        <f>128*单元面积!N$43</f>
        <v>32.904884318766065</v>
      </c>
      <c r="L94" s="93">
        <f>(D94*单元面积!K$37+E94*单元面积!L$37+F94*单元面积!M$37+G94*单元面积!N$37+H94*单元面积!O$37+I94*单元面积!P$37+单元面积!Q173*单元面积!Q$37)/1000000</f>
        <v>1.746448</v>
      </c>
      <c r="M94" s="92">
        <f>K94/L94</f>
        <v>18.841032953037288</v>
      </c>
      <c r="N94" s="105">
        <f>J95</f>
        <v>5.5194805194805192E-2</v>
      </c>
    </row>
    <row r="95" spans="1:14" x14ac:dyDescent="0.15">
      <c r="A95" s="91"/>
      <c r="B95" s="91"/>
      <c r="C95" s="46" t="s">
        <v>85</v>
      </c>
      <c r="D95" s="53">
        <f t="shared" ref="D95:J95" si="38">D91/D94</f>
        <v>6.8181818181818177E-2</v>
      </c>
      <c r="E95" s="53">
        <f t="shared" si="38"/>
        <v>0</v>
      </c>
      <c r="F95" s="53">
        <f t="shared" si="38"/>
        <v>0</v>
      </c>
      <c r="G95" s="53">
        <f t="shared" si="38"/>
        <v>0.125</v>
      </c>
      <c r="H95" s="53">
        <f t="shared" si="38"/>
        <v>6.8181818181818177E-2</v>
      </c>
      <c r="I95" s="53">
        <f t="shared" si="38"/>
        <v>0</v>
      </c>
      <c r="J95" s="53">
        <f t="shared" si="38"/>
        <v>5.5194805194805192E-2</v>
      </c>
      <c r="K95" s="92"/>
      <c r="L95" s="93"/>
      <c r="M95" s="92"/>
      <c r="N95" s="106">
        <f>M94</f>
        <v>18.841032953037288</v>
      </c>
    </row>
    <row r="96" spans="1:14" ht="22.5" x14ac:dyDescent="0.15">
      <c r="A96" s="91"/>
      <c r="B96" s="91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92">
        <f>128*单元面积!N$45</f>
        <v>9.9378881987577632</v>
      </c>
      <c r="L96" s="93">
        <f>(D96*单元面积!K$37+E96*单元面积!L$37+F96*单元面积!M$37+G96*单元面积!N$37+H96*单元面积!O$37+I96*单元面积!P$37+单元面积!Q210*单元面积!Q$37)/1000000</f>
        <v>1.0928715</v>
      </c>
      <c r="M96" s="92">
        <f>K96/L96</f>
        <v>9.0933730074924295</v>
      </c>
      <c r="N96" s="105">
        <f>J97</f>
        <v>5.7823129251700682E-2</v>
      </c>
    </row>
    <row r="97" spans="1:14" x14ac:dyDescent="0.15">
      <c r="A97" s="91"/>
      <c r="B97" s="91"/>
      <c r="C97" s="46" t="s">
        <v>85</v>
      </c>
      <c r="D97" s="53">
        <f t="shared" ref="D97:J97" si="39">D91/D96</f>
        <v>5.3571428571428568E-2</v>
      </c>
      <c r="E97" s="53">
        <f t="shared" si="39"/>
        <v>0</v>
      </c>
      <c r="F97" s="53">
        <f t="shared" si="39"/>
        <v>0</v>
      </c>
      <c r="G97" s="53">
        <f t="shared" si="39"/>
        <v>0.13095238095238096</v>
      </c>
      <c r="H97" s="53">
        <f t="shared" si="39"/>
        <v>0.21428571428571427</v>
      </c>
      <c r="I97" s="53">
        <f t="shared" si="39"/>
        <v>0</v>
      </c>
      <c r="J97" s="53">
        <f t="shared" si="39"/>
        <v>5.7823129251700682E-2</v>
      </c>
      <c r="K97" s="92"/>
      <c r="L97" s="93"/>
      <c r="M97" s="92"/>
      <c r="N97" s="106">
        <f>M96</f>
        <v>9.0933730074924295</v>
      </c>
    </row>
    <row r="98" spans="1:14" ht="22.5" x14ac:dyDescent="0.15">
      <c r="A98" s="91"/>
      <c r="B98" s="91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92">
        <f>128*单元面积!N$47</f>
        <v>64</v>
      </c>
      <c r="L98" s="93">
        <f>(D98*单元面积!K$37+E98*单元面积!L$37+F98*单元面积!M$37+G98*单元面积!N$37+H98*单元面积!O$37+I98*单元面积!P$37+单元面积!Q99*单元面积!Q$37)/1000000</f>
        <v>1.398312</v>
      </c>
      <c r="M98" s="92">
        <f>K98/L98</f>
        <v>45.769470618860453</v>
      </c>
      <c r="N98" s="105">
        <f>J99</f>
        <v>6.4393939393939392E-2</v>
      </c>
    </row>
    <row r="99" spans="1:14" x14ac:dyDescent="0.15">
      <c r="A99" s="91"/>
      <c r="B99" s="91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92"/>
      <c r="L99" s="93"/>
      <c r="M99" s="92"/>
      <c r="N99" s="106">
        <f>M98</f>
        <v>45.769470618860453</v>
      </c>
    </row>
    <row r="100" spans="1:14" ht="22.5" x14ac:dyDescent="0.15">
      <c r="A100" s="91"/>
      <c r="B100" s="96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92">
        <f>128*单元面积!N$49</f>
        <v>64</v>
      </c>
      <c r="L100" s="93">
        <f>(D100*单元面积!K$37+E100*单元面积!L$37+F100*单元面积!M$37+G100*单元面积!N$37+H100*单元面积!O$37+I100*单元面积!P$37+单元面积!Q62*单元面积!Q$37)/1000000</f>
        <v>1.0889850000000001</v>
      </c>
      <c r="M100" s="92">
        <f>K100/L100</f>
        <v>58.770322823546692</v>
      </c>
      <c r="N100" s="105">
        <f>J101</f>
        <v>0.10967741935483871</v>
      </c>
    </row>
    <row r="101" spans="1:14" x14ac:dyDescent="0.15">
      <c r="A101" s="91"/>
      <c r="B101" s="91"/>
      <c r="C101" s="46" t="s">
        <v>85</v>
      </c>
      <c r="D101" s="55">
        <f t="shared" ref="D101:J101" si="40">D91/D100</f>
        <v>8.5714285714285715E-2</v>
      </c>
      <c r="E101" s="55">
        <f t="shared" si="40"/>
        <v>0</v>
      </c>
      <c r="F101" s="55">
        <f t="shared" si="40"/>
        <v>0</v>
      </c>
      <c r="G101" s="55">
        <f t="shared" si="40"/>
        <v>0.36666666666666664</v>
      </c>
      <c r="H101" s="55">
        <f t="shared" si="40"/>
        <v>0.15</v>
      </c>
      <c r="I101" s="55">
        <f t="shared" si="40"/>
        <v>0</v>
      </c>
      <c r="J101" s="55">
        <f t="shared" si="40"/>
        <v>0.10967741935483871</v>
      </c>
      <c r="K101" s="92"/>
      <c r="L101" s="93"/>
      <c r="M101" s="92"/>
      <c r="N101" s="106">
        <f>M100</f>
        <v>58.770322823546692</v>
      </c>
    </row>
    <row r="102" spans="1:14" ht="22.5" x14ac:dyDescent="0.15">
      <c r="A102" s="91" t="s">
        <v>150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91"/>
      <c r="B103" s="90" t="s">
        <v>141</v>
      </c>
      <c r="C103" s="46" t="s">
        <v>140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92">
        <f>128*单元面积!N$41</f>
        <v>59.534883720930232</v>
      </c>
      <c r="L103" s="93">
        <f>(D103*单元面积!K$37+E103*单元面积!L$37+F103*单元面积!M$37+G103*单元面积!N$37+H103*单元面积!O$37+I103*单元面积!P$37+单元面积!Q139*单元面积!Q$37)/1000000</f>
        <v>0.49259199999999997</v>
      </c>
      <c r="M103" s="92">
        <f>K103/L103</f>
        <v>120.86043565654788</v>
      </c>
      <c r="N103" s="105">
        <f>J104</f>
        <v>0.125</v>
      </c>
    </row>
    <row r="104" spans="1:14" x14ac:dyDescent="0.15">
      <c r="A104" s="91"/>
      <c r="B104" s="91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92"/>
      <c r="L104" s="93"/>
      <c r="M104" s="92"/>
      <c r="N104" s="106">
        <f>M103</f>
        <v>120.86043565654788</v>
      </c>
    </row>
    <row r="105" spans="1:14" ht="22.5" x14ac:dyDescent="0.15">
      <c r="A105" s="91"/>
      <c r="B105" s="91" t="s">
        <v>78</v>
      </c>
      <c r="C105" s="46" t="s">
        <v>151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92">
        <f>128*单元面积!N$43</f>
        <v>32.904884318766065</v>
      </c>
      <c r="L105" s="93">
        <f>(D105*单元面积!K$37+E105*单元面积!L$37+F105*单元面积!M$37+G105*单元面积!N$37+H105*单元面积!O$37+I105*单元面积!P$37+单元面积!Q176*单元面积!Q$37)/1000000</f>
        <v>0.95260800000000001</v>
      </c>
      <c r="M105" s="92">
        <f>K105/L105</f>
        <v>34.541893747235029</v>
      </c>
      <c r="N105" s="105">
        <f>J106</f>
        <v>5.9523809523809521E-2</v>
      </c>
    </row>
    <row r="106" spans="1:14" x14ac:dyDescent="0.15">
      <c r="A106" s="91"/>
      <c r="B106" s="91"/>
      <c r="C106" s="46" t="s">
        <v>85</v>
      </c>
      <c r="D106" s="53">
        <f t="shared" ref="D106:J106" si="41">D102/D105</f>
        <v>0</v>
      </c>
      <c r="E106" s="53">
        <f t="shared" si="41"/>
        <v>0</v>
      </c>
      <c r="F106" s="53">
        <f t="shared" si="41"/>
        <v>0</v>
      </c>
      <c r="G106" s="53">
        <f t="shared" si="41"/>
        <v>0.16666666666666666</v>
      </c>
      <c r="H106" s="53">
        <f t="shared" si="41"/>
        <v>8.3333333333333329E-2</v>
      </c>
      <c r="I106" s="53">
        <f t="shared" si="41"/>
        <v>0</v>
      </c>
      <c r="J106" s="53">
        <f t="shared" si="41"/>
        <v>5.9523809523809521E-2</v>
      </c>
      <c r="K106" s="92"/>
      <c r="L106" s="93"/>
      <c r="M106" s="92"/>
      <c r="N106" s="106">
        <f>M105</f>
        <v>34.541893747235029</v>
      </c>
    </row>
    <row r="107" spans="1:14" ht="22.5" x14ac:dyDescent="0.15">
      <c r="A107" s="91"/>
      <c r="B107" s="91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92">
        <f>128*单元面积!N$45</f>
        <v>9.9378881987577632</v>
      </c>
      <c r="L107" s="93">
        <f>(D107*单元面积!K$37+E107*单元面积!L$37+F107*单元面积!M$37+G107*单元面积!N$37+H107*单元面积!O$37+I107*单元面积!P$37+单元面积!Q213*单元面积!Q$37)/1000000</f>
        <v>0.4683735</v>
      </c>
      <c r="M107" s="92">
        <f>K107/L107</f>
        <v>21.217870350815669</v>
      </c>
      <c r="N107" s="105">
        <f>J108</f>
        <v>7.9365079365079361E-2</v>
      </c>
    </row>
    <row r="108" spans="1:14" x14ac:dyDescent="0.15">
      <c r="A108" s="91"/>
      <c r="B108" s="91"/>
      <c r="C108" s="46" t="s">
        <v>85</v>
      </c>
      <c r="D108" s="53">
        <f t="shared" ref="D108:J108" si="42">D102/D107</f>
        <v>0</v>
      </c>
      <c r="E108" s="53">
        <f t="shared" si="42"/>
        <v>0</v>
      </c>
      <c r="F108" s="53">
        <f t="shared" si="42"/>
        <v>0</v>
      </c>
      <c r="G108" s="53">
        <f t="shared" si="42"/>
        <v>0.22222222222222221</v>
      </c>
      <c r="H108" s="53">
        <f t="shared" si="42"/>
        <v>0.33333333333333331</v>
      </c>
      <c r="I108" s="53">
        <f t="shared" si="42"/>
        <v>0</v>
      </c>
      <c r="J108" s="53">
        <f t="shared" si="42"/>
        <v>7.9365079365079361E-2</v>
      </c>
      <c r="K108" s="92"/>
      <c r="L108" s="93"/>
      <c r="M108" s="92"/>
      <c r="N108" s="106">
        <f>M107</f>
        <v>21.217870350815669</v>
      </c>
    </row>
    <row r="109" spans="1:14" ht="22.5" x14ac:dyDescent="0.15">
      <c r="A109" s="91"/>
      <c r="B109" s="91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92">
        <f>128*单元面积!N$47</f>
        <v>64</v>
      </c>
      <c r="L109" s="93">
        <f>(D109*单元面积!K$37+E109*单元面积!L$37+F109*单元面积!M$37+G109*单元面积!N$37+H109*单元面积!O$37+I109*单元面积!P$37+单元面积!Q102*单元面积!Q$37)/1000000</f>
        <v>0.699156</v>
      </c>
      <c r="M109" s="92">
        <f>K109/L109</f>
        <v>91.538941237720906</v>
      </c>
      <c r="N109" s="105">
        <f>J110</f>
        <v>7.575757575757576E-2</v>
      </c>
    </row>
    <row r="110" spans="1:14" x14ac:dyDescent="0.15">
      <c r="A110" s="91"/>
      <c r="B110" s="91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92"/>
      <c r="L110" s="93"/>
      <c r="M110" s="92"/>
      <c r="N110" s="106">
        <f>M109</f>
        <v>91.538941237720906</v>
      </c>
    </row>
    <row r="111" spans="1:14" ht="22.5" x14ac:dyDescent="0.15">
      <c r="A111" s="91"/>
      <c r="B111" s="96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92">
        <f>128*单元面积!N$49</f>
        <v>64</v>
      </c>
      <c r="L111" s="93">
        <f>(D111*单元面积!K$37+E111*单元面积!L$37+F111*单元面积!M$37+G111*单元面积!N$37+H111*单元面积!O$37+I111*单元面积!P$37+单元面积!Q65*单元面积!Q$37)/1000000</f>
        <v>0.43559399999999998</v>
      </c>
      <c r="M111" s="92">
        <f>K111/L111</f>
        <v>146.92580705886675</v>
      </c>
      <c r="N111" s="105">
        <f>J112</f>
        <v>0.16129032258064516</v>
      </c>
    </row>
    <row r="112" spans="1:14" x14ac:dyDescent="0.15">
      <c r="A112" s="91"/>
      <c r="B112" s="91"/>
      <c r="C112" s="46" t="s">
        <v>85</v>
      </c>
      <c r="D112" s="55">
        <f t="shared" ref="D112:J112" si="43">D102/D111</f>
        <v>0</v>
      </c>
      <c r="E112" s="55">
        <f t="shared" si="43"/>
        <v>0</v>
      </c>
      <c r="F112" s="55">
        <f t="shared" si="43"/>
        <v>0</v>
      </c>
      <c r="G112" s="55">
        <f t="shared" si="43"/>
        <v>0.66666666666666663</v>
      </c>
      <c r="H112" s="55">
        <f t="shared" si="43"/>
        <v>0.25</v>
      </c>
      <c r="I112" s="55">
        <f t="shared" si="43"/>
        <v>0</v>
      </c>
      <c r="J112" s="55">
        <f t="shared" si="43"/>
        <v>0.16129032258064516</v>
      </c>
      <c r="K112" s="92"/>
      <c r="L112" s="93"/>
      <c r="M112" s="92"/>
      <c r="N112" s="106">
        <f>M111</f>
        <v>146.92580705886675</v>
      </c>
    </row>
    <row r="113" spans="1:14" ht="22.5" x14ac:dyDescent="0.15">
      <c r="A113" s="91" t="s">
        <v>153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4" ht="22.5" x14ac:dyDescent="0.15">
      <c r="A114" s="91"/>
      <c r="B114" s="90" t="s">
        <v>141</v>
      </c>
      <c r="C114" s="46" t="s">
        <v>140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92">
        <f>64*单元面积!N$41</f>
        <v>29.767441860465116</v>
      </c>
      <c r="L114" s="93">
        <f>(D114*单元面积!K$37+E114*单元面积!L$37+F114*单元面积!M$37+G114*单元面积!N$37+H114*单元面积!O$37+I114*单元面积!P$37+单元面积!Q140*单元面积!Q$37)/1000000</f>
        <v>0.36944399999999999</v>
      </c>
      <c r="M114" s="92">
        <f>K114/L114</f>
        <v>80.573623771031919</v>
      </c>
      <c r="N114" s="105">
        <f>J115</f>
        <v>6.6666666666666666E-2</v>
      </c>
    </row>
    <row r="115" spans="1:14" x14ac:dyDescent="0.15">
      <c r="A115" s="91"/>
      <c r="B115" s="91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92"/>
      <c r="L115" s="93"/>
      <c r="M115" s="92"/>
      <c r="N115" s="106">
        <f>M114</f>
        <v>80.573623771031919</v>
      </c>
    </row>
    <row r="116" spans="1:14" ht="22.5" x14ac:dyDescent="0.15">
      <c r="A116" s="91"/>
      <c r="B116" s="91" t="s">
        <v>78</v>
      </c>
      <c r="C116" s="46" t="s">
        <v>151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94">
        <f>64*单元面积!N$43</f>
        <v>16.452442159383033</v>
      </c>
      <c r="L116" s="93">
        <f>(D116*单元面积!K$37+E116*单元面积!L$37+F116*单元面积!M$37+G116*单元面积!N$37+H116*单元面积!O$37+I116*单元面积!P$37+单元面积!Q177*单元面积!Q$37)/1000000</f>
        <v>0.47630400000000001</v>
      </c>
      <c r="M116" s="92">
        <f>K116/L116</f>
        <v>34.541893747235029</v>
      </c>
      <c r="N116" s="105">
        <f>J117</f>
        <v>4.7619047619047616E-2</v>
      </c>
    </row>
    <row r="117" spans="1:14" x14ac:dyDescent="0.15">
      <c r="A117" s="91"/>
      <c r="B117" s="91"/>
      <c r="C117" s="46" t="s">
        <v>85</v>
      </c>
      <c r="D117" s="53">
        <f t="shared" ref="D117:J117" si="44">D113/D116</f>
        <v>8.3333333333333329E-2</v>
      </c>
      <c r="E117" s="53">
        <f t="shared" si="44"/>
        <v>8.3333333333333329E-2</v>
      </c>
      <c r="F117" s="53">
        <f t="shared" si="44"/>
        <v>0</v>
      </c>
      <c r="G117" s="53">
        <f t="shared" si="44"/>
        <v>4.1666666666666664E-2</v>
      </c>
      <c r="H117" s="53">
        <f t="shared" si="44"/>
        <v>8.3333333333333329E-2</v>
      </c>
      <c r="I117" s="53">
        <f t="shared" si="44"/>
        <v>0</v>
      </c>
      <c r="J117" s="53">
        <f t="shared" si="44"/>
        <v>4.7619047619047616E-2</v>
      </c>
      <c r="K117" s="95"/>
      <c r="L117" s="93"/>
      <c r="M117" s="92"/>
      <c r="N117" s="106">
        <f>M116</f>
        <v>34.541893747235029</v>
      </c>
    </row>
    <row r="118" spans="1:14" ht="22.5" x14ac:dyDescent="0.15">
      <c r="A118" s="91"/>
      <c r="B118" s="91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92">
        <f>64*单元面积!N$45</f>
        <v>4.9689440993788816</v>
      </c>
      <c r="L118" s="93">
        <f>(D118*单元面积!K$37+E118*单元面积!L$37+F118*单元面积!M$37+G118*单元面积!N$37+H118*单元面积!O$37+I118*单元面积!P$37+单元面积!Q214*单元面积!Q$37)/1000000</f>
        <v>0.1561245</v>
      </c>
      <c r="M118" s="92">
        <f>K118/L118</f>
        <v>31.826805526223506</v>
      </c>
      <c r="N118" s="105">
        <f>J119</f>
        <v>9.5238095238095233E-2</v>
      </c>
    </row>
    <row r="119" spans="1:14" x14ac:dyDescent="0.15">
      <c r="A119" s="91"/>
      <c r="B119" s="91"/>
      <c r="C119" s="46" t="s">
        <v>85</v>
      </c>
      <c r="D119" s="53">
        <f t="shared" ref="D119:J119" si="45">D113/D118</f>
        <v>0.125</v>
      </c>
      <c r="E119" s="53">
        <f t="shared" si="45"/>
        <v>8.3333333333333329E-2</v>
      </c>
      <c r="F119" s="53">
        <f t="shared" si="45"/>
        <v>0</v>
      </c>
      <c r="G119" s="53">
        <f t="shared" si="45"/>
        <v>8.3333333333333329E-2</v>
      </c>
      <c r="H119" s="53">
        <f t="shared" si="45"/>
        <v>0.5</v>
      </c>
      <c r="I119" s="53">
        <f t="shared" si="45"/>
        <v>0</v>
      </c>
      <c r="J119" s="53">
        <f t="shared" si="45"/>
        <v>9.5238095238095233E-2</v>
      </c>
      <c r="K119" s="92"/>
      <c r="L119" s="93"/>
      <c r="M119" s="92"/>
      <c r="N119" s="106">
        <f>M118</f>
        <v>31.826805526223506</v>
      </c>
    </row>
    <row r="120" spans="1:14" ht="22.5" x14ac:dyDescent="0.15">
      <c r="A120" s="91"/>
      <c r="B120" s="91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92">
        <f>64*单元面积!N$47</f>
        <v>32</v>
      </c>
      <c r="L120" s="93">
        <f>(D120*单元面积!K$37+E120*单元面积!L$37+F120*单元面积!M$37+G120*单元面积!N$37+H120*单元面积!O$37+I120*单元面积!P$37+单元面积!Q103*单元面积!Q$37)/1000000</f>
        <v>0.46610400000000002</v>
      </c>
      <c r="M120" s="92">
        <f>K120/L120</f>
        <v>68.654205928290679</v>
      </c>
      <c r="N120" s="105">
        <f>J121</f>
        <v>4.5454545454545456E-2</v>
      </c>
    </row>
    <row r="121" spans="1:14" x14ac:dyDescent="0.15">
      <c r="A121" s="91"/>
      <c r="B121" s="91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92"/>
      <c r="L121" s="93"/>
      <c r="M121" s="92"/>
      <c r="N121" s="106">
        <f>M120</f>
        <v>68.654205928290679</v>
      </c>
    </row>
    <row r="122" spans="1:14" ht="22.5" x14ac:dyDescent="0.15">
      <c r="A122" s="91"/>
      <c r="B122" s="96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92">
        <f>64*单元面积!N$49</f>
        <v>32</v>
      </c>
      <c r="L122" s="93">
        <f>(D122*单元面积!K$37+E122*单元面积!L$37+F122*单元面积!M$37+G122*单元面积!N$37+H122*单元面积!O$37+I122*单元面积!P$37+单元面积!Q66*单元面积!Q$37)/1000000</f>
        <v>0.21779699999999999</v>
      </c>
      <c r="M122" s="92">
        <f>K122/L122</f>
        <v>146.92580705886675</v>
      </c>
      <c r="N122" s="105">
        <f>J123</f>
        <v>0.12903225806451613</v>
      </c>
    </row>
    <row r="123" spans="1:14" x14ac:dyDescent="0.15">
      <c r="A123" s="91"/>
      <c r="B123" s="91"/>
      <c r="C123" s="46" t="s">
        <v>85</v>
      </c>
      <c r="D123" s="55">
        <f t="shared" ref="D123:J123" si="46">D113/D122</f>
        <v>0.14285714285714285</v>
      </c>
      <c r="E123" s="55">
        <f t="shared" si="46"/>
        <v>0.14285714285714285</v>
      </c>
      <c r="F123" s="55">
        <f t="shared" si="46"/>
        <v>0</v>
      </c>
      <c r="G123" s="55">
        <f t="shared" si="46"/>
        <v>0.16666666666666666</v>
      </c>
      <c r="H123" s="55">
        <f t="shared" si="46"/>
        <v>0.25</v>
      </c>
      <c r="I123" s="55">
        <f t="shared" si="46"/>
        <v>0</v>
      </c>
      <c r="J123" s="55">
        <f t="shared" si="46"/>
        <v>0.12903225806451613</v>
      </c>
      <c r="K123" s="92"/>
      <c r="L123" s="93"/>
      <c r="M123" s="92"/>
      <c r="N123" s="106">
        <f>M122</f>
        <v>146.92580705886675</v>
      </c>
    </row>
    <row r="124" spans="1:14" ht="22.5" x14ac:dyDescent="0.15">
      <c r="A124" s="91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4" ht="22.5" x14ac:dyDescent="0.15">
      <c r="A125" s="91"/>
      <c r="B125" s="90" t="s">
        <v>141</v>
      </c>
      <c r="C125" s="46" t="s">
        <v>140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92">
        <f>64*单元面积!N$41</f>
        <v>29.767441860465116</v>
      </c>
      <c r="L125" s="93">
        <f>(D125*单元面积!K$37+E125*单元面积!L$37+F125*单元面积!M$37+G125*单元面积!N$37+H125*单元面积!O$37+I125*单元面积!P$37+单元面积!Q141*单元面积!Q$37)/1000000</f>
        <v>0.49259199999999997</v>
      </c>
      <c r="M125" s="92">
        <f>K125/L125</f>
        <v>60.430217828273939</v>
      </c>
      <c r="N125" s="105">
        <f>J126</f>
        <v>0.1</v>
      </c>
    </row>
    <row r="126" spans="1:14" x14ac:dyDescent="0.15">
      <c r="A126" s="91"/>
      <c r="B126" s="91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92"/>
      <c r="L126" s="93"/>
      <c r="M126" s="92"/>
      <c r="N126" s="106">
        <f>M125</f>
        <v>60.430217828273939</v>
      </c>
    </row>
    <row r="127" spans="1:14" ht="22.5" x14ac:dyDescent="0.15">
      <c r="A127" s="91"/>
      <c r="B127" s="91" t="s">
        <v>78</v>
      </c>
      <c r="C127" s="46" t="s">
        <v>151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94">
        <f>64*单元面积!N$43</f>
        <v>16.452442159383033</v>
      </c>
      <c r="L127" s="93">
        <f>(D127*单元面积!K$37+E127*单元面积!L$37+F127*单元面积!M$37+G127*单元面积!N$37+H127*单元面积!O$37+I127*单元面积!P$37+单元面积!Q178*单元面积!Q$37)/1000000</f>
        <v>0.63507199999999997</v>
      </c>
      <c r="M127" s="92">
        <f>K127/L127</f>
        <v>25.90642031042627</v>
      </c>
      <c r="N127" s="105">
        <f>J128</f>
        <v>7.1428571428571425E-2</v>
      </c>
    </row>
    <row r="128" spans="1:14" x14ac:dyDescent="0.15">
      <c r="A128" s="91"/>
      <c r="B128" s="91"/>
      <c r="C128" s="46" t="s">
        <v>85</v>
      </c>
      <c r="D128" s="53">
        <f t="shared" ref="D128:J128" si="47">D124/D127</f>
        <v>0.25</v>
      </c>
      <c r="E128" s="53">
        <f t="shared" si="47"/>
        <v>0.125</v>
      </c>
      <c r="F128" s="53">
        <f t="shared" si="47"/>
        <v>0</v>
      </c>
      <c r="G128" s="53">
        <f t="shared" si="47"/>
        <v>6.25E-2</v>
      </c>
      <c r="H128" s="53">
        <f t="shared" si="47"/>
        <v>0</v>
      </c>
      <c r="I128" s="53">
        <f t="shared" si="47"/>
        <v>0</v>
      </c>
      <c r="J128" s="53">
        <f t="shared" si="47"/>
        <v>7.1428571428571425E-2</v>
      </c>
      <c r="K128" s="95"/>
      <c r="L128" s="93"/>
      <c r="M128" s="92"/>
      <c r="N128" s="106">
        <f>M127</f>
        <v>25.90642031042627</v>
      </c>
    </row>
    <row r="129" spans="1:14" ht="22.5" x14ac:dyDescent="0.15">
      <c r="A129" s="91"/>
      <c r="B129" s="91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92">
        <f>64*单元面积!N$45</f>
        <v>4.9689440993788816</v>
      </c>
      <c r="L129" s="93">
        <f>(D129*单元面积!K$37+E129*单元面积!L$37+F129*单元面积!M$37+G129*单元面积!N$37+H129*单元面积!O$37+I129*单元面积!P$37+单元面积!Q215*单元面积!Q$37)/1000000</f>
        <v>0.624498</v>
      </c>
      <c r="M129" s="92">
        <f>K129/L129</f>
        <v>7.9567013815558765</v>
      </c>
      <c r="N129" s="105">
        <f>J130</f>
        <v>4.7619047619047616E-2</v>
      </c>
    </row>
    <row r="130" spans="1:14" x14ac:dyDescent="0.15">
      <c r="A130" s="91"/>
      <c r="B130" s="91"/>
      <c r="C130" s="46" t="s">
        <v>85</v>
      </c>
      <c r="D130" s="53">
        <f t="shared" ref="D130:J130" si="48">D124/D129</f>
        <v>0.125</v>
      </c>
      <c r="E130" s="53">
        <f t="shared" si="48"/>
        <v>4.1666666666666664E-2</v>
      </c>
      <c r="F130" s="53">
        <f t="shared" si="48"/>
        <v>0</v>
      </c>
      <c r="G130" s="53">
        <f t="shared" si="48"/>
        <v>4.1666666666666664E-2</v>
      </c>
      <c r="H130" s="53">
        <f t="shared" si="48"/>
        <v>0</v>
      </c>
      <c r="I130" s="53">
        <f t="shared" si="48"/>
        <v>0</v>
      </c>
      <c r="J130" s="53">
        <f t="shared" si="48"/>
        <v>4.7619047619047616E-2</v>
      </c>
      <c r="K130" s="92"/>
      <c r="L130" s="93"/>
      <c r="M130" s="92"/>
      <c r="N130" s="106">
        <f>M129</f>
        <v>7.9567013815558765</v>
      </c>
    </row>
    <row r="131" spans="1:14" ht="22.5" x14ac:dyDescent="0.15">
      <c r="A131" s="91"/>
      <c r="B131" s="91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92">
        <f>64*单元面积!N$47</f>
        <v>32</v>
      </c>
      <c r="L131" s="93">
        <f>(D131*单元面积!K$37+E131*单元面积!L$37+F131*单元面积!M$37+G131*单元面积!N$37+H131*单元面积!O$37+I131*单元面积!P$37+单元面积!Q104*单元面积!Q$37)/1000000</f>
        <v>0.46610400000000002</v>
      </c>
      <c r="M131" s="92">
        <f>K131/L131</f>
        <v>68.654205928290679</v>
      </c>
      <c r="N131" s="105">
        <f>J132</f>
        <v>9.0909090909090912E-2</v>
      </c>
    </row>
    <row r="132" spans="1:14" x14ac:dyDescent="0.15">
      <c r="A132" s="91"/>
      <c r="B132" s="91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92"/>
      <c r="L132" s="93"/>
      <c r="M132" s="92"/>
      <c r="N132" s="106">
        <f>M131</f>
        <v>68.654205928290679</v>
      </c>
    </row>
    <row r="133" spans="1:14" ht="22.5" x14ac:dyDescent="0.15">
      <c r="A133" s="91"/>
      <c r="B133" s="96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92">
        <f>64*单元面积!N$49</f>
        <v>32</v>
      </c>
      <c r="L133" s="93">
        <f>(D133*单元面积!K$37+E133*单元面积!L$37+F133*单元面积!M$37+G133*单元面积!N$37+H133*单元面积!O$37+I133*单元面积!P$37+单元面积!Q67*单元面积!Q$37)/1000000</f>
        <v>0.29039599999999999</v>
      </c>
      <c r="M133" s="92">
        <f>K133/L133</f>
        <v>110.19435529415006</v>
      </c>
      <c r="N133" s="105">
        <f>J134</f>
        <v>0.19354838709677419</v>
      </c>
    </row>
    <row r="134" spans="1:14" x14ac:dyDescent="0.15">
      <c r="A134" s="91"/>
      <c r="B134" s="91"/>
      <c r="C134" s="46" t="s">
        <v>85</v>
      </c>
      <c r="D134" s="55">
        <f t="shared" ref="D134:J134" si="49">D124/D133</f>
        <v>0.4285714285714286</v>
      </c>
      <c r="E134" s="55">
        <f t="shared" si="49"/>
        <v>0.2142857142857143</v>
      </c>
      <c r="F134" s="55">
        <f t="shared" si="49"/>
        <v>0</v>
      </c>
      <c r="G134" s="55">
        <f t="shared" si="49"/>
        <v>0.25</v>
      </c>
      <c r="H134" s="55">
        <f t="shared" si="49"/>
        <v>0</v>
      </c>
      <c r="I134" s="55">
        <f t="shared" si="49"/>
        <v>0</v>
      </c>
      <c r="J134" s="55">
        <f t="shared" si="49"/>
        <v>0.19354838709677419</v>
      </c>
      <c r="K134" s="92"/>
      <c r="L134" s="93"/>
      <c r="M134" s="92"/>
      <c r="N134" s="106">
        <f>M133</f>
        <v>110.19435529415006</v>
      </c>
    </row>
    <row r="135" spans="1:14" ht="22.5" x14ac:dyDescent="0.15">
      <c r="A135" s="91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4" ht="22.5" x14ac:dyDescent="0.15">
      <c r="A136" s="91"/>
      <c r="B136" s="90" t="s">
        <v>141</v>
      </c>
      <c r="C136" s="46" t="s">
        <v>140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92">
        <f>64*单元面积!N$41</f>
        <v>29.767441860465116</v>
      </c>
      <c r="L136" s="93">
        <f>(D136*单元面积!K$37+E136*单元面积!L$37+F136*单元面积!M$37+G136*单元面积!N$37+H136*单元面积!O$37+I136*单元面积!P$37+单元面积!Q142*单元面积!Q$37)/1000000</f>
        <v>0.36944399999999999</v>
      </c>
      <c r="M136" s="92">
        <f>K136/L136</f>
        <v>80.573623771031919</v>
      </c>
      <c r="N136" s="105">
        <f>J137</f>
        <v>0.11666666666666667</v>
      </c>
    </row>
    <row r="137" spans="1:14" x14ac:dyDescent="0.15">
      <c r="A137" s="91"/>
      <c r="B137" s="91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92"/>
      <c r="L137" s="93"/>
      <c r="M137" s="92"/>
      <c r="N137" s="106">
        <f>M136</f>
        <v>80.573623771031919</v>
      </c>
    </row>
    <row r="138" spans="1:14" ht="22.5" x14ac:dyDescent="0.15">
      <c r="A138" s="91"/>
      <c r="B138" s="91" t="s">
        <v>78</v>
      </c>
      <c r="C138" s="46" t="s">
        <v>151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94">
        <f>64*单元面积!N$43</f>
        <v>16.452442159383033</v>
      </c>
      <c r="L138" s="93">
        <f>(D138*单元面积!K$37+E138*单元面积!L$37+F138*单元面积!M$37+G138*单元面积!N$37+H138*单元面积!O$37+I138*单元面积!P$37+单元面积!Q179*单元面积!Q$37)/1000000</f>
        <v>0.47630400000000001</v>
      </c>
      <c r="M138" s="92">
        <f>K138/L138</f>
        <v>34.541893747235029</v>
      </c>
      <c r="N138" s="105">
        <f>J139</f>
        <v>8.3333333333333329E-2</v>
      </c>
    </row>
    <row r="139" spans="1:14" x14ac:dyDescent="0.15">
      <c r="A139" s="91"/>
      <c r="B139" s="91"/>
      <c r="C139" s="46" t="s">
        <v>85</v>
      </c>
      <c r="D139" s="53">
        <f t="shared" ref="D139:J139" si="50">D135/D138</f>
        <v>0.25</v>
      </c>
      <c r="E139" s="53">
        <f t="shared" si="50"/>
        <v>0.16666666666666666</v>
      </c>
      <c r="F139" s="53">
        <f t="shared" si="50"/>
        <v>0</v>
      </c>
      <c r="G139" s="53">
        <f t="shared" si="50"/>
        <v>8.3333333333333329E-2</v>
      </c>
      <c r="H139" s="53">
        <f t="shared" si="50"/>
        <v>0</v>
      </c>
      <c r="I139" s="53">
        <f t="shared" si="50"/>
        <v>0</v>
      </c>
      <c r="J139" s="53">
        <f t="shared" si="50"/>
        <v>8.3333333333333329E-2</v>
      </c>
      <c r="K139" s="95"/>
      <c r="L139" s="93"/>
      <c r="M139" s="92"/>
      <c r="N139" s="106">
        <f>M138</f>
        <v>34.541893747235029</v>
      </c>
    </row>
    <row r="140" spans="1:14" ht="22.5" x14ac:dyDescent="0.15">
      <c r="A140" s="91"/>
      <c r="B140" s="91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92">
        <f>64*单元面积!N$45</f>
        <v>4.9689440993788816</v>
      </c>
      <c r="L140" s="93">
        <f>(D140*单元面积!K$37+E140*单元面积!L$37+F140*单元面积!M$37+G140*单元面积!N$37+H140*单元面积!O$37+I140*单元面积!P$37+单元面积!Q216*单元面积!Q$37)/1000000</f>
        <v>0.34050200000000003</v>
      </c>
      <c r="M140" s="92">
        <f>K140/L140</f>
        <v>14.592995340347137</v>
      </c>
      <c r="N140" s="105">
        <f>J141</f>
        <v>8.3333333333333329E-2</v>
      </c>
    </row>
    <row r="141" spans="1:14" x14ac:dyDescent="0.15">
      <c r="A141" s="91"/>
      <c r="B141" s="91"/>
      <c r="C141" s="46" t="s">
        <v>85</v>
      </c>
      <c r="D141" s="53">
        <f t="shared" ref="D141:J141" si="51">D135/D140</f>
        <v>0.1875</v>
      </c>
      <c r="E141" s="53">
        <f t="shared" si="51"/>
        <v>8.3333333333333329E-2</v>
      </c>
      <c r="F141" s="53">
        <f t="shared" si="51"/>
        <v>0</v>
      </c>
      <c r="G141" s="53">
        <f t="shared" si="51"/>
        <v>8.3333333333333329E-2</v>
      </c>
      <c r="H141" s="53">
        <f t="shared" si="51"/>
        <v>0</v>
      </c>
      <c r="I141" s="53">
        <f t="shared" si="51"/>
        <v>0</v>
      </c>
      <c r="J141" s="53">
        <f t="shared" si="51"/>
        <v>8.3333333333333329E-2</v>
      </c>
      <c r="K141" s="92"/>
      <c r="L141" s="93"/>
      <c r="M141" s="92"/>
      <c r="N141" s="106">
        <f>M140</f>
        <v>14.592995340347137</v>
      </c>
    </row>
    <row r="142" spans="1:14" ht="22.5" x14ac:dyDescent="0.15">
      <c r="A142" s="91"/>
      <c r="B142" s="91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92">
        <f>64*单元面积!N$47</f>
        <v>32</v>
      </c>
      <c r="L142" s="93">
        <f>(D142*单元面积!K$37+E142*单元面积!L$37+F142*单元面积!M$37+G142*单元面积!N$37+H142*单元面积!O$37+I142*单元面积!P$37+单元面积!Q105*单元面积!Q$37)/1000000</f>
        <v>0.43785099999999999</v>
      </c>
      <c r="M142" s="92">
        <f>K142/L142</f>
        <v>73.084222715033192</v>
      </c>
      <c r="N142" s="105">
        <f>J143</f>
        <v>7.9545454545454544E-2</v>
      </c>
    </row>
    <row r="143" spans="1:14" x14ac:dyDescent="0.15">
      <c r="A143" s="91"/>
      <c r="B143" s="91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92"/>
      <c r="L143" s="93"/>
      <c r="M143" s="92"/>
      <c r="N143" s="106">
        <f>M142</f>
        <v>73.084222715033192</v>
      </c>
    </row>
    <row r="144" spans="1:14" ht="22.5" x14ac:dyDescent="0.15">
      <c r="A144" s="91"/>
      <c r="B144" s="96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92">
        <f>64*单元面积!N$49</f>
        <v>32</v>
      </c>
      <c r="L144" s="93">
        <f>(D144*单元面积!K$37+E144*单元面积!L$37+F144*单元面积!M$37+G144*单元面积!N$37+H144*单元面积!O$37+I144*单元面积!P$37+单元面积!Q68*单元面积!Q$37)/1000000</f>
        <v>0.21779699999999999</v>
      </c>
      <c r="M144" s="92">
        <f>K144/L144</f>
        <v>146.92580705886675</v>
      </c>
      <c r="N144" s="105">
        <f>J145</f>
        <v>0.22580645161290322</v>
      </c>
    </row>
    <row r="145" spans="1:14" x14ac:dyDescent="0.15">
      <c r="A145" s="91"/>
      <c r="B145" s="91"/>
      <c r="C145" s="46" t="s">
        <v>85</v>
      </c>
      <c r="D145" s="55">
        <f t="shared" ref="D145:J145" si="52">D135/D144</f>
        <v>0.42857142857142855</v>
      </c>
      <c r="E145" s="55">
        <f t="shared" si="52"/>
        <v>0.2857142857142857</v>
      </c>
      <c r="F145" s="55">
        <f t="shared" si="52"/>
        <v>0</v>
      </c>
      <c r="G145" s="55">
        <f t="shared" si="52"/>
        <v>0.33333333333333331</v>
      </c>
      <c r="H145" s="55">
        <f t="shared" si="52"/>
        <v>0</v>
      </c>
      <c r="I145" s="55">
        <f t="shared" si="52"/>
        <v>0</v>
      </c>
      <c r="J145" s="55">
        <f t="shared" si="52"/>
        <v>0.22580645161290322</v>
      </c>
      <c r="K145" s="92"/>
      <c r="L145" s="93"/>
      <c r="M145" s="92"/>
      <c r="N145" s="106">
        <f>M144</f>
        <v>146.92580705886675</v>
      </c>
    </row>
    <row r="146" spans="1:14" ht="22.5" x14ac:dyDescent="0.15">
      <c r="A146" s="91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14" ht="22.5" x14ac:dyDescent="0.15">
      <c r="A147" s="91"/>
      <c r="B147" s="90" t="s">
        <v>141</v>
      </c>
      <c r="C147" s="46" t="s">
        <v>140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92">
        <f>64*单元面积!N$41</f>
        <v>29.767441860465116</v>
      </c>
      <c r="L147" s="93">
        <f>(D147*单元面积!K$37+E147*单元面积!L$37+F147*单元面积!M$37+G147*单元面积!N$37+H147*单元面积!O$37+I147*单元面积!P$37+单元面积!Q144*单元面积!Q$37)/1000000</f>
        <v>0.36944399999999999</v>
      </c>
      <c r="M147" s="92">
        <f>K147/L147</f>
        <v>80.573623771031919</v>
      </c>
      <c r="N147" s="105">
        <f>J148</f>
        <v>8.3333333333333329E-2</v>
      </c>
    </row>
    <row r="148" spans="1:14" x14ac:dyDescent="0.15">
      <c r="A148" s="91"/>
      <c r="B148" s="91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92"/>
      <c r="L148" s="93"/>
      <c r="M148" s="92"/>
      <c r="N148" s="106">
        <f>M147</f>
        <v>80.573623771031919</v>
      </c>
    </row>
    <row r="149" spans="1:14" ht="22.5" x14ac:dyDescent="0.15">
      <c r="A149" s="91"/>
      <c r="B149" s="91" t="s">
        <v>78</v>
      </c>
      <c r="C149" s="46" t="s">
        <v>151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94">
        <f>64*单元面积!N$43</f>
        <v>16.452442159383033</v>
      </c>
      <c r="L149" s="93">
        <f>(D149*单元面积!K$37+E149*单元面积!L$37+F149*单元面积!M$37+G149*单元面积!N$37+H149*单元面积!O$37+I149*单元面积!P$37+单元面积!Q181*单元面积!Q$37)/1000000</f>
        <v>0.47630400000000001</v>
      </c>
      <c r="M149" s="92">
        <f>K149/L149</f>
        <v>34.541893747235029</v>
      </c>
      <c r="N149" s="105">
        <f>J150</f>
        <v>5.9523809523809521E-2</v>
      </c>
    </row>
    <row r="150" spans="1:14" x14ac:dyDescent="0.15">
      <c r="A150" s="91"/>
      <c r="B150" s="91"/>
      <c r="C150" s="46" t="s">
        <v>85</v>
      </c>
      <c r="D150" s="53">
        <f t="shared" ref="D150:J150" si="53">D146/D149</f>
        <v>8.3333333333333329E-2</v>
      </c>
      <c r="E150" s="53">
        <f t="shared" si="53"/>
        <v>0.16666666666666666</v>
      </c>
      <c r="F150" s="53">
        <f t="shared" si="53"/>
        <v>0</v>
      </c>
      <c r="G150" s="53">
        <f t="shared" si="53"/>
        <v>8.3333333333333329E-2</v>
      </c>
      <c r="H150" s="53">
        <f t="shared" si="53"/>
        <v>0</v>
      </c>
      <c r="I150" s="53">
        <f t="shared" si="53"/>
        <v>0</v>
      </c>
      <c r="J150" s="53">
        <f t="shared" si="53"/>
        <v>5.9523809523809521E-2</v>
      </c>
      <c r="K150" s="95"/>
      <c r="L150" s="93"/>
      <c r="M150" s="92"/>
      <c r="N150" s="106">
        <f>M149</f>
        <v>34.541893747235029</v>
      </c>
    </row>
    <row r="151" spans="1:14" ht="22.5" x14ac:dyDescent="0.15">
      <c r="A151" s="91"/>
      <c r="B151" s="91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92">
        <f>64*单元面积!N$45</f>
        <v>4.9689440993788816</v>
      </c>
      <c r="L151" s="93">
        <f>(D151*单元面积!K$37+E151*单元面积!L$37+F151*单元面积!M$37+G151*单元面积!N$37+H151*单元面积!O$37+I151*单元面积!P$37+单元面积!Q218*单元面积!Q$37)/1000000</f>
        <v>0.312249</v>
      </c>
      <c r="M151" s="92">
        <f>K151/L151</f>
        <v>15.913402763111753</v>
      </c>
      <c r="N151" s="105">
        <f>J152</f>
        <v>5.9523809523809521E-2</v>
      </c>
    </row>
    <row r="152" spans="1:14" x14ac:dyDescent="0.15">
      <c r="A152" s="91"/>
      <c r="B152" s="91"/>
      <c r="C152" s="46" t="s">
        <v>85</v>
      </c>
      <c r="D152" s="53">
        <f t="shared" ref="D152:J152" si="54">D146/D151</f>
        <v>6.25E-2</v>
      </c>
      <c r="E152" s="53">
        <f t="shared" si="54"/>
        <v>8.3333333333333329E-2</v>
      </c>
      <c r="F152" s="53">
        <f t="shared" si="54"/>
        <v>0</v>
      </c>
      <c r="G152" s="53">
        <f t="shared" si="54"/>
        <v>8.3333333333333329E-2</v>
      </c>
      <c r="H152" s="53">
        <f t="shared" si="54"/>
        <v>0</v>
      </c>
      <c r="I152" s="53">
        <f t="shared" si="54"/>
        <v>0</v>
      </c>
      <c r="J152" s="53">
        <f t="shared" si="54"/>
        <v>5.9523809523809521E-2</v>
      </c>
      <c r="K152" s="92"/>
      <c r="L152" s="93"/>
      <c r="M152" s="92"/>
      <c r="N152" s="106">
        <f>M151</f>
        <v>15.913402763111753</v>
      </c>
    </row>
    <row r="153" spans="1:14" ht="22.5" x14ac:dyDescent="0.15">
      <c r="A153" s="91"/>
      <c r="B153" s="91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92">
        <f>64*单元面积!N$47</f>
        <v>32</v>
      </c>
      <c r="L153" s="93">
        <f>(D153*单元面积!K$37+E153*单元面积!L$37+F153*单元面积!M$37+G153*单元面积!N$37+H153*单元面积!O$37+I153*单元面积!P$37+单元面积!Q107*单元面积!Q$37)/1000000</f>
        <v>0.349578</v>
      </c>
      <c r="M153" s="92">
        <f>K153/L153</f>
        <v>91.538941237720906</v>
      </c>
      <c r="N153" s="105">
        <f>J154</f>
        <v>7.575757575757576E-2</v>
      </c>
    </row>
    <row r="154" spans="1:14" x14ac:dyDescent="0.15">
      <c r="A154" s="91"/>
      <c r="B154" s="91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92"/>
      <c r="L154" s="93"/>
      <c r="M154" s="92"/>
      <c r="N154" s="106">
        <f>M153</f>
        <v>91.538941237720906</v>
      </c>
    </row>
    <row r="155" spans="1:14" ht="22.5" x14ac:dyDescent="0.15">
      <c r="A155" s="91"/>
      <c r="B155" s="96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92">
        <f>64*单元面积!N$49</f>
        <v>32</v>
      </c>
      <c r="L155" s="93">
        <f>(D155*单元面积!K$37+E155*单元面积!L$37+F155*单元面积!M$37+G155*单元面积!N$37+H155*单元面积!O$37+I155*单元面积!P$37+单元面积!Q70*单元面积!Q$37)/1000000</f>
        <v>0.21779699999999999</v>
      </c>
      <c r="M155" s="92">
        <f>K155/L155</f>
        <v>146.92580705886675</v>
      </c>
      <c r="N155" s="105">
        <f>J156</f>
        <v>0.16129032258064516</v>
      </c>
    </row>
    <row r="156" spans="1:14" x14ac:dyDescent="0.15">
      <c r="A156" s="91"/>
      <c r="B156" s="91"/>
      <c r="C156" s="46" t="s">
        <v>85</v>
      </c>
      <c r="D156" s="55">
        <f t="shared" ref="D156:J156" si="55">D146/D155</f>
        <v>0.14285714285714285</v>
      </c>
      <c r="E156" s="55">
        <f t="shared" si="55"/>
        <v>0.2857142857142857</v>
      </c>
      <c r="F156" s="55">
        <f t="shared" si="55"/>
        <v>0</v>
      </c>
      <c r="G156" s="55">
        <f t="shared" si="55"/>
        <v>0.33333333333333331</v>
      </c>
      <c r="H156" s="55">
        <f t="shared" si="55"/>
        <v>0</v>
      </c>
      <c r="I156" s="55">
        <f t="shared" si="55"/>
        <v>0</v>
      </c>
      <c r="J156" s="55">
        <f t="shared" si="55"/>
        <v>0.16129032258064516</v>
      </c>
      <c r="K156" s="92"/>
      <c r="L156" s="93"/>
      <c r="M156" s="92"/>
      <c r="N156" s="106">
        <f>M155</f>
        <v>146.92580705886675</v>
      </c>
    </row>
    <row r="157" spans="1:14" ht="22.5" x14ac:dyDescent="0.15">
      <c r="A157" s="91" t="s">
        <v>158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14" ht="22.5" x14ac:dyDescent="0.15">
      <c r="A158" s="91"/>
      <c r="B158" s="90" t="s">
        <v>141</v>
      </c>
      <c r="C158" s="46" t="s">
        <v>140</v>
      </c>
      <c r="D158" s="47">
        <f>单元面积!R145</f>
        <v>12</v>
      </c>
      <c r="E158" s="47">
        <f>单元面积!S155</f>
        <v>8</v>
      </c>
      <c r="F158" s="47">
        <f>单元面积!T155</f>
        <v>8</v>
      </c>
      <c r="G158" s="47">
        <f>单元面积!U155</f>
        <v>8</v>
      </c>
      <c r="H158" s="47">
        <f>单元面积!V155</f>
        <v>8</v>
      </c>
      <c r="I158" s="47">
        <f>单元面积!W155</f>
        <v>0</v>
      </c>
      <c r="J158" s="47">
        <f>SUM(D158:I158)</f>
        <v>44</v>
      </c>
      <c r="K158" s="92">
        <f>64*单元面积!N$41</f>
        <v>29.767441860465116</v>
      </c>
      <c r="L158" s="93">
        <f>(D158*单元面积!K$37+E158*单元面积!L$37+F158*单元面积!M$37+G158*单元面积!N$37+H158*单元面积!O$37+I158*单元面积!P$37+单元面积!Q145*单元面积!Q$37)/1000000</f>
        <v>0.280889</v>
      </c>
      <c r="M158" s="92">
        <f>K158/L158</f>
        <v>105.97581913305653</v>
      </c>
      <c r="N158" s="105">
        <f>J159</f>
        <v>0.15909090909090909</v>
      </c>
    </row>
    <row r="159" spans="1:14" x14ac:dyDescent="0.15">
      <c r="A159" s="91"/>
      <c r="B159" s="91"/>
      <c r="C159" s="46" t="s">
        <v>85</v>
      </c>
      <c r="D159" s="48">
        <f>D157/D158</f>
        <v>0</v>
      </c>
      <c r="E159" s="48">
        <f>E157/E158</f>
        <v>0.375</v>
      </c>
      <c r="F159" s="48">
        <f>F157/F158</f>
        <v>0</v>
      </c>
      <c r="G159" s="48">
        <f>G157/G158</f>
        <v>0.5</v>
      </c>
      <c r="H159" s="48">
        <f>H157/H158</f>
        <v>0</v>
      </c>
      <c r="I159" s="48" t="s">
        <v>134</v>
      </c>
      <c r="J159" s="48">
        <f>J157/J158</f>
        <v>0.15909090909090909</v>
      </c>
      <c r="K159" s="92"/>
      <c r="L159" s="93"/>
      <c r="M159" s="92"/>
      <c r="N159" s="106">
        <f>M158</f>
        <v>105.97581913305653</v>
      </c>
    </row>
    <row r="160" spans="1:14" ht="22.5" x14ac:dyDescent="0.15">
      <c r="A160" s="91"/>
      <c r="B160" s="91" t="s">
        <v>78</v>
      </c>
      <c r="C160" s="46" t="s">
        <v>151</v>
      </c>
      <c r="D160" s="47">
        <f>单元面积!R182</f>
        <v>16</v>
      </c>
      <c r="E160" s="47">
        <f>单元面积!S192</f>
        <v>8</v>
      </c>
      <c r="F160" s="47">
        <f>单元面积!T192</f>
        <v>8</v>
      </c>
      <c r="G160" s="47">
        <f>单元面积!U192</f>
        <v>16</v>
      </c>
      <c r="H160" s="47">
        <f>单元面积!V192</f>
        <v>8</v>
      </c>
      <c r="I160" s="47">
        <f>单元面积!W192</f>
        <v>8</v>
      </c>
      <c r="J160" s="47">
        <f>SUM(D160:I160)</f>
        <v>64</v>
      </c>
      <c r="K160" s="94">
        <f>64*单元面积!N$43</f>
        <v>16.452442159383033</v>
      </c>
      <c r="L160" s="93">
        <f>(D160*单元面积!K$37+E160*单元面积!L$37+F160*单元面积!M$37+G160*单元面积!N$37+H160*单元面积!O$37+I160*单元面积!P$37+单元面积!Q182*单元面积!Q$37)/1000000</f>
        <v>0.38672200000000001</v>
      </c>
      <c r="M160" s="92">
        <f>K160/L160</f>
        <v>42.543331280307385</v>
      </c>
      <c r="N160" s="105">
        <f>J161</f>
        <v>0.109375</v>
      </c>
    </row>
    <row r="161" spans="1:14" x14ac:dyDescent="0.15">
      <c r="A161" s="91"/>
      <c r="B161" s="91"/>
      <c r="C161" s="46" t="s">
        <v>85</v>
      </c>
      <c r="D161" s="53">
        <f t="shared" ref="D161:J161" si="56">D157/D160</f>
        <v>0</v>
      </c>
      <c r="E161" s="53">
        <f t="shared" si="56"/>
        <v>0.375</v>
      </c>
      <c r="F161" s="53">
        <f t="shared" si="56"/>
        <v>0</v>
      </c>
      <c r="G161" s="53">
        <f t="shared" si="56"/>
        <v>0.25</v>
      </c>
      <c r="H161" s="53">
        <f t="shared" si="56"/>
        <v>0</v>
      </c>
      <c r="I161" s="53">
        <f t="shared" si="56"/>
        <v>0</v>
      </c>
      <c r="J161" s="53">
        <f t="shared" si="56"/>
        <v>0.109375</v>
      </c>
      <c r="K161" s="95"/>
      <c r="L161" s="93"/>
      <c r="M161" s="92"/>
      <c r="N161" s="106">
        <f>M160</f>
        <v>42.543331280307385</v>
      </c>
    </row>
    <row r="162" spans="1:14" ht="22.5" x14ac:dyDescent="0.15">
      <c r="A162" s="91"/>
      <c r="B162" s="91" t="s">
        <v>80</v>
      </c>
      <c r="C162" s="46" t="s">
        <v>93</v>
      </c>
      <c r="D162" s="54">
        <f>单元面积!R219</f>
        <v>24</v>
      </c>
      <c r="E162" s="54">
        <f>单元面积!S229</f>
        <v>12</v>
      </c>
      <c r="F162" s="54">
        <f>单元面积!T229</f>
        <v>4</v>
      </c>
      <c r="G162" s="54">
        <f>单元面积!U229</f>
        <v>12</v>
      </c>
      <c r="H162" s="54">
        <f>单元面积!V229</f>
        <v>2</v>
      </c>
      <c r="I162" s="54">
        <f>单元面积!W229</f>
        <v>4</v>
      </c>
      <c r="J162" s="54">
        <f>SUM(D162:I162)</f>
        <v>58</v>
      </c>
      <c r="K162" s="92">
        <f>64*单元面积!N$45</f>
        <v>4.9689440993788816</v>
      </c>
      <c r="L162" s="93">
        <f>(D162*单元面积!K$37+E162*单元面积!L$37+F162*单元面积!M$37+G162*单元面积!N$37+H162*单元面积!O$37+I162*单元面积!P$37+单元面积!Q219*单元面积!Q$37)/1000000</f>
        <v>0.23799049999999999</v>
      </c>
      <c r="M162" s="92">
        <f>K162/L162</f>
        <v>20.87874977941927</v>
      </c>
      <c r="N162" s="105">
        <f>J163</f>
        <v>0.1206896551724138</v>
      </c>
    </row>
    <row r="163" spans="1:14" x14ac:dyDescent="0.15">
      <c r="A163" s="91"/>
      <c r="B163" s="91"/>
      <c r="C163" s="46" t="s">
        <v>85</v>
      </c>
      <c r="D163" s="53">
        <f t="shared" ref="D163:J163" si="57">D157/D162</f>
        <v>0</v>
      </c>
      <c r="E163" s="53">
        <f t="shared" si="57"/>
        <v>0.25</v>
      </c>
      <c r="F163" s="53">
        <f t="shared" si="57"/>
        <v>0</v>
      </c>
      <c r="G163" s="53">
        <f t="shared" si="57"/>
        <v>0.33333333333333331</v>
      </c>
      <c r="H163" s="53">
        <f t="shared" si="57"/>
        <v>0</v>
      </c>
      <c r="I163" s="53">
        <f t="shared" si="57"/>
        <v>0</v>
      </c>
      <c r="J163" s="53">
        <f t="shared" si="57"/>
        <v>0.1206896551724138</v>
      </c>
      <c r="K163" s="92"/>
      <c r="L163" s="93"/>
      <c r="M163" s="92"/>
      <c r="N163" s="106">
        <f>M162</f>
        <v>20.87874977941927</v>
      </c>
    </row>
    <row r="164" spans="1:14" ht="22.5" x14ac:dyDescent="0.15">
      <c r="A164" s="91"/>
      <c r="B164" s="91" t="s">
        <v>82</v>
      </c>
      <c r="C164" s="46" t="s">
        <v>93</v>
      </c>
      <c r="D164" s="47">
        <f>单元面积!R108</f>
        <v>8</v>
      </c>
      <c r="E164" s="47">
        <f>单元面积!S118</f>
        <v>32</v>
      </c>
      <c r="F164" s="47">
        <f>单元面积!T118</f>
        <v>8</v>
      </c>
      <c r="G164" s="47">
        <f>单元面积!U118</f>
        <v>16</v>
      </c>
      <c r="H164" s="47">
        <f>单元面积!V118</f>
        <v>16</v>
      </c>
      <c r="I164" s="47">
        <f>单元面积!W118</f>
        <v>0</v>
      </c>
      <c r="J164" s="47">
        <f>SUM(D164:I164)</f>
        <v>80</v>
      </c>
      <c r="K164" s="92">
        <f>64*单元面积!N$47</f>
        <v>32</v>
      </c>
      <c r="L164" s="93">
        <f>(D164*单元面积!K$37+E164*单元面积!L$37+F164*单元面积!M$37+G164*单元面积!N$37+H164*单元面积!O$37+I164*单元面积!P$37+单元面积!Q108*单元面积!Q$37)/1000000</f>
        <v>0.39691799999999999</v>
      </c>
      <c r="M164" s="92">
        <f>K164/L164</f>
        <v>80.621186239979039</v>
      </c>
      <c r="N164" s="105">
        <f>J165</f>
        <v>8.7499999999999994E-2</v>
      </c>
    </row>
    <row r="165" spans="1:14" x14ac:dyDescent="0.15">
      <c r="A165" s="91"/>
      <c r="B165" s="91"/>
      <c r="C165" s="46" t="s">
        <v>85</v>
      </c>
      <c r="D165" s="48">
        <f>D157/D164</f>
        <v>0</v>
      </c>
      <c r="E165" s="48">
        <f>E157/E164</f>
        <v>9.375E-2</v>
      </c>
      <c r="F165" s="48">
        <f>F157/F164</f>
        <v>0</v>
      </c>
      <c r="G165" s="48">
        <f>G157/G164</f>
        <v>0.25</v>
      </c>
      <c r="H165" s="48">
        <f>H157/H164</f>
        <v>0</v>
      </c>
      <c r="I165" s="48" t="s">
        <v>134</v>
      </c>
      <c r="J165" s="48">
        <f>J157/J164</f>
        <v>8.7499999999999994E-2</v>
      </c>
      <c r="K165" s="92"/>
      <c r="L165" s="93"/>
      <c r="M165" s="92"/>
      <c r="N165" s="106">
        <f>M164</f>
        <v>80.621186239979039</v>
      </c>
    </row>
    <row r="166" spans="1:14" ht="22.5" x14ac:dyDescent="0.15">
      <c r="A166" s="91"/>
      <c r="B166" s="96" t="s">
        <v>84</v>
      </c>
      <c r="C166" s="46" t="s">
        <v>93</v>
      </c>
      <c r="D166" s="57">
        <f>单元面积!R71</f>
        <v>7</v>
      </c>
      <c r="E166" s="57">
        <f>单元面积!S81</f>
        <v>7</v>
      </c>
      <c r="F166" s="57">
        <f>单元面积!T81</f>
        <v>3</v>
      </c>
      <c r="G166" s="57">
        <f>单元面积!U81</f>
        <v>6</v>
      </c>
      <c r="H166" s="57">
        <f>单元面积!V81</f>
        <v>4</v>
      </c>
      <c r="I166" s="57">
        <f>单元面积!W81</f>
        <v>4</v>
      </c>
      <c r="J166" s="57">
        <f>SUM(D166:I166)</f>
        <v>31</v>
      </c>
      <c r="K166" s="92">
        <f>64*单元面积!N$49</f>
        <v>32</v>
      </c>
      <c r="L166" s="93">
        <f>(D166*单元面积!K$37+E166*单元面积!L$37+F166*单元面积!M$37+G166*单元面积!N$37+H166*单元面积!O$37+I166*单元面积!P$37+单元面积!Q71*单元面积!Q$37)/1000000</f>
        <v>0.21779699999999999</v>
      </c>
      <c r="M166" s="92">
        <f>K166/L166</f>
        <v>146.92580705886675</v>
      </c>
      <c r="N166" s="105">
        <f>J167</f>
        <v>0.22580645161290322</v>
      </c>
    </row>
    <row r="167" spans="1:14" x14ac:dyDescent="0.15">
      <c r="A167" s="91"/>
      <c r="B167" s="91"/>
      <c r="C167" s="46" t="s">
        <v>85</v>
      </c>
      <c r="D167" s="55">
        <f t="shared" ref="D167:J167" si="58">D157/D166</f>
        <v>0</v>
      </c>
      <c r="E167" s="55">
        <f t="shared" si="58"/>
        <v>0.42857142857142855</v>
      </c>
      <c r="F167" s="55">
        <f t="shared" si="58"/>
        <v>0</v>
      </c>
      <c r="G167" s="55">
        <f t="shared" si="58"/>
        <v>0.66666666666666663</v>
      </c>
      <c r="H167" s="55">
        <f t="shared" si="58"/>
        <v>0</v>
      </c>
      <c r="I167" s="55">
        <f t="shared" si="58"/>
        <v>0</v>
      </c>
      <c r="J167" s="55">
        <f t="shared" si="58"/>
        <v>0.22580645161290322</v>
      </c>
      <c r="K167" s="92"/>
      <c r="L167" s="93"/>
      <c r="M167" s="92"/>
      <c r="N167" s="106">
        <f>M166</f>
        <v>146.92580705886675</v>
      </c>
    </row>
  </sheetData>
  <mergeCells count="322">
    <mergeCell ref="K162:K163"/>
    <mergeCell ref="L162:L163"/>
    <mergeCell ref="M162:M163"/>
    <mergeCell ref="B164:B165"/>
    <mergeCell ref="K164:K165"/>
    <mergeCell ref="L164:L165"/>
    <mergeCell ref="B166:B167"/>
    <mergeCell ref="K166:K167"/>
    <mergeCell ref="L166:L167"/>
    <mergeCell ref="M166:M167"/>
    <mergeCell ref="A157:A167"/>
    <mergeCell ref="B158:B159"/>
    <mergeCell ref="K158:K159"/>
    <mergeCell ref="L158:L159"/>
    <mergeCell ref="M158:M159"/>
    <mergeCell ref="B160:B161"/>
    <mergeCell ref="L151:L152"/>
    <mergeCell ref="M151:M152"/>
    <mergeCell ref="B153:B154"/>
    <mergeCell ref="K153:K154"/>
    <mergeCell ref="L153:L154"/>
    <mergeCell ref="M164:M165"/>
    <mergeCell ref="K160:K161"/>
    <mergeCell ref="L160:L161"/>
    <mergeCell ref="M160:M161"/>
    <mergeCell ref="B162:B163"/>
    <mergeCell ref="A146:A156"/>
    <mergeCell ref="B147:B148"/>
    <mergeCell ref="K147:K148"/>
    <mergeCell ref="L147:L148"/>
    <mergeCell ref="M147:M148"/>
    <mergeCell ref="B149:B150"/>
    <mergeCell ref="K149:K150"/>
    <mergeCell ref="L149:L150"/>
    <mergeCell ref="M149:M150"/>
    <mergeCell ref="B151:B152"/>
    <mergeCell ref="M140:M141"/>
    <mergeCell ref="B142:B143"/>
    <mergeCell ref="K142:K143"/>
    <mergeCell ref="L142:L143"/>
    <mergeCell ref="M153:M154"/>
    <mergeCell ref="B155:B156"/>
    <mergeCell ref="K155:K156"/>
    <mergeCell ref="L155:L156"/>
    <mergeCell ref="M155:M156"/>
    <mergeCell ref="K151:K152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M131:M132"/>
    <mergeCell ref="B131:B132"/>
    <mergeCell ref="K131:K132"/>
    <mergeCell ref="L131:L132"/>
    <mergeCell ref="M142:M143"/>
    <mergeCell ref="B144:B145"/>
    <mergeCell ref="K144:K145"/>
    <mergeCell ref="L144:L145"/>
    <mergeCell ref="M144:M145"/>
    <mergeCell ref="K140:K141"/>
    <mergeCell ref="L140:L141"/>
    <mergeCell ref="B133:B134"/>
    <mergeCell ref="K133:K134"/>
    <mergeCell ref="L133:L134"/>
    <mergeCell ref="M133:M134"/>
    <mergeCell ref="M114:M115"/>
    <mergeCell ref="B116:B117"/>
    <mergeCell ref="B127:B128"/>
    <mergeCell ref="K127:K128"/>
    <mergeCell ref="L127:L128"/>
    <mergeCell ref="M127:M128"/>
    <mergeCell ref="B129:B130"/>
    <mergeCell ref="K129:K130"/>
    <mergeCell ref="L129:L130"/>
    <mergeCell ref="M129:M130"/>
    <mergeCell ref="M120:M121"/>
    <mergeCell ref="K116:K117"/>
    <mergeCell ref="L116:L117"/>
    <mergeCell ref="M116:M117"/>
    <mergeCell ref="B118:B119"/>
    <mergeCell ref="A124:A134"/>
    <mergeCell ref="B125:B126"/>
    <mergeCell ref="K125:K126"/>
    <mergeCell ref="L125:L126"/>
    <mergeCell ref="M125:M126"/>
    <mergeCell ref="K118:K119"/>
    <mergeCell ref="L118:L119"/>
    <mergeCell ref="M118:M119"/>
    <mergeCell ref="B120:B121"/>
    <mergeCell ref="K120:K121"/>
    <mergeCell ref="L120:L121"/>
    <mergeCell ref="B122:B123"/>
    <mergeCell ref="K122:K123"/>
    <mergeCell ref="L122:L123"/>
    <mergeCell ref="M122:M123"/>
    <mergeCell ref="A113:A123"/>
    <mergeCell ref="B114:B115"/>
    <mergeCell ref="K114:K115"/>
    <mergeCell ref="L114:L115"/>
    <mergeCell ref="M109:M110"/>
    <mergeCell ref="B111:B112"/>
    <mergeCell ref="K111:K112"/>
    <mergeCell ref="L111:L112"/>
    <mergeCell ref="M111:M112"/>
    <mergeCell ref="K107:K108"/>
    <mergeCell ref="A102:A112"/>
    <mergeCell ref="B103:B104"/>
    <mergeCell ref="K103:K104"/>
    <mergeCell ref="L103:L104"/>
    <mergeCell ref="M103:M104"/>
    <mergeCell ref="B105:B106"/>
    <mergeCell ref="K105:K106"/>
    <mergeCell ref="L105:L106"/>
    <mergeCell ref="M105:M106"/>
    <mergeCell ref="B107:B108"/>
    <mergeCell ref="L107:L108"/>
    <mergeCell ref="M107:M108"/>
    <mergeCell ref="B109:B110"/>
    <mergeCell ref="K109:K110"/>
    <mergeCell ref="L109:L110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M100:M101"/>
    <mergeCell ref="K96:K97"/>
    <mergeCell ref="L96:L97"/>
    <mergeCell ref="B89:B90"/>
    <mergeCell ref="K89:K90"/>
    <mergeCell ref="L89:L90"/>
    <mergeCell ref="M89:M90"/>
    <mergeCell ref="A80:A90"/>
    <mergeCell ref="B81:B82"/>
    <mergeCell ref="K81:K82"/>
    <mergeCell ref="L81:L82"/>
    <mergeCell ref="M81:M82"/>
    <mergeCell ref="B78:B79"/>
    <mergeCell ref="K78:K79"/>
    <mergeCell ref="L78:L79"/>
    <mergeCell ref="M78:M79"/>
    <mergeCell ref="A69:A79"/>
    <mergeCell ref="B83:B84"/>
    <mergeCell ref="K83:K84"/>
    <mergeCell ref="L83:L84"/>
    <mergeCell ref="M83:M84"/>
    <mergeCell ref="B85:B86"/>
    <mergeCell ref="K85:K86"/>
    <mergeCell ref="L85:L86"/>
    <mergeCell ref="M85:M86"/>
    <mergeCell ref="M87:M88"/>
    <mergeCell ref="B87:B88"/>
    <mergeCell ref="K87:K88"/>
    <mergeCell ref="L87:L88"/>
    <mergeCell ref="B76:B77"/>
    <mergeCell ref="K76:K77"/>
    <mergeCell ref="L76:L77"/>
    <mergeCell ref="M76:M77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K63:K64"/>
    <mergeCell ref="L63:L64"/>
    <mergeCell ref="M63:M64"/>
    <mergeCell ref="K67:K68"/>
    <mergeCell ref="L67:L68"/>
    <mergeCell ref="M67:M68"/>
    <mergeCell ref="K74:K75"/>
    <mergeCell ref="L74:L75"/>
    <mergeCell ref="M74:M75"/>
    <mergeCell ref="B52:B53"/>
    <mergeCell ref="K52:K53"/>
    <mergeCell ref="L52:L53"/>
    <mergeCell ref="M52:M53"/>
    <mergeCell ref="L59:L60"/>
    <mergeCell ref="M59:M60"/>
    <mergeCell ref="B61:B62"/>
    <mergeCell ref="K61:K62"/>
    <mergeCell ref="L61:L62"/>
    <mergeCell ref="M61:M62"/>
    <mergeCell ref="B54:B55"/>
    <mergeCell ref="K54:K55"/>
    <mergeCell ref="A58:A68"/>
    <mergeCell ref="B59:B60"/>
    <mergeCell ref="B63:B64"/>
    <mergeCell ref="B67:B68"/>
    <mergeCell ref="M54:M55"/>
    <mergeCell ref="B56:B57"/>
    <mergeCell ref="K56:K57"/>
    <mergeCell ref="L56:L57"/>
    <mergeCell ref="M56:M57"/>
    <mergeCell ref="A47:A57"/>
    <mergeCell ref="L54:L55"/>
    <mergeCell ref="B48:B49"/>
    <mergeCell ref="K48:K49"/>
    <mergeCell ref="L48:L49"/>
    <mergeCell ref="M48:M49"/>
    <mergeCell ref="B65:B66"/>
    <mergeCell ref="K65:K66"/>
    <mergeCell ref="L65:L66"/>
    <mergeCell ref="M65:M66"/>
    <mergeCell ref="K59:K60"/>
    <mergeCell ref="B50:B51"/>
    <mergeCell ref="K50:K51"/>
    <mergeCell ref="L50:L51"/>
    <mergeCell ref="M50:M51"/>
    <mergeCell ref="K41:K42"/>
    <mergeCell ref="L41:L42"/>
    <mergeCell ref="M41:M42"/>
    <mergeCell ref="B43:B44"/>
    <mergeCell ref="K43:K44"/>
    <mergeCell ref="L43:L44"/>
    <mergeCell ref="A36:A46"/>
    <mergeCell ref="B37:B38"/>
    <mergeCell ref="K37:K38"/>
    <mergeCell ref="L37:L38"/>
    <mergeCell ref="M37:M38"/>
    <mergeCell ref="B39:B40"/>
    <mergeCell ref="K39:K40"/>
    <mergeCell ref="L39:L40"/>
    <mergeCell ref="M39:M40"/>
    <mergeCell ref="B41:B42"/>
    <mergeCell ref="M43:M44"/>
    <mergeCell ref="B45:B46"/>
    <mergeCell ref="K45:K46"/>
    <mergeCell ref="L45:L46"/>
    <mergeCell ref="M45:M46"/>
    <mergeCell ref="B21:B22"/>
    <mergeCell ref="M6:M7"/>
    <mergeCell ref="A14:A24"/>
    <mergeCell ref="B15:B16"/>
    <mergeCell ref="B19:B20"/>
    <mergeCell ref="B23:B24"/>
    <mergeCell ref="B6:B7"/>
    <mergeCell ref="B8:B9"/>
    <mergeCell ref="B10:B11"/>
    <mergeCell ref="M12:M13"/>
    <mergeCell ref="K6:K7"/>
    <mergeCell ref="L6:L7"/>
    <mergeCell ref="B4:B5"/>
    <mergeCell ref="K10:K11"/>
    <mergeCell ref="L10:L11"/>
    <mergeCell ref="M10:M11"/>
    <mergeCell ref="K12:K13"/>
    <mergeCell ref="L12:L13"/>
    <mergeCell ref="C1:J1"/>
    <mergeCell ref="A1:A2"/>
    <mergeCell ref="B1:B2"/>
    <mergeCell ref="B12:B13"/>
    <mergeCell ref="A3:A13"/>
    <mergeCell ref="K1:M1"/>
    <mergeCell ref="K2:K3"/>
    <mergeCell ref="L2:L3"/>
    <mergeCell ref="M2:M3"/>
    <mergeCell ref="K4:K5"/>
    <mergeCell ref="L4:L5"/>
    <mergeCell ref="M4:M5"/>
    <mergeCell ref="K21:K22"/>
    <mergeCell ref="L21:L22"/>
    <mergeCell ref="M21:M22"/>
    <mergeCell ref="K23:K24"/>
    <mergeCell ref="L23:L24"/>
    <mergeCell ref="M23:M24"/>
    <mergeCell ref="M19:M20"/>
    <mergeCell ref="K8:K9"/>
    <mergeCell ref="L8:L9"/>
    <mergeCell ref="M8:M9"/>
    <mergeCell ref="K15:K16"/>
    <mergeCell ref="L15:L16"/>
    <mergeCell ref="M15:M16"/>
    <mergeCell ref="B17:B18"/>
    <mergeCell ref="K17:K18"/>
    <mergeCell ref="L17:L18"/>
    <mergeCell ref="M17:M18"/>
    <mergeCell ref="K19:K20"/>
    <mergeCell ref="L19:L20"/>
    <mergeCell ref="A25:A35"/>
    <mergeCell ref="B26:B27"/>
    <mergeCell ref="B28:B29"/>
    <mergeCell ref="B30:B31"/>
    <mergeCell ref="B32:B33"/>
    <mergeCell ref="M32:M33"/>
    <mergeCell ref="B34:B35"/>
    <mergeCell ref="K34:K35"/>
    <mergeCell ref="L34:L35"/>
    <mergeCell ref="M34:M35"/>
    <mergeCell ref="L32:L33"/>
    <mergeCell ref="K32:K33"/>
    <mergeCell ref="K26:K27"/>
    <mergeCell ref="L26:L27"/>
    <mergeCell ref="M26:M27"/>
    <mergeCell ref="M28:M29"/>
    <mergeCell ref="L28:L29"/>
    <mergeCell ref="K28:K29"/>
    <mergeCell ref="M30:M31"/>
    <mergeCell ref="L30:L31"/>
    <mergeCell ref="K30:K3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7"/>
  <sheetViews>
    <sheetView zoomScale="85" zoomScaleNormal="85" workbookViewId="0">
      <selection activeCell="Q6" sqref="Q6"/>
    </sheetView>
  </sheetViews>
  <sheetFormatPr defaultRowHeight="13.5" x14ac:dyDescent="0.15"/>
  <cols>
    <col min="18" max="19" width="9.5" bestFit="1" customWidth="1"/>
    <col min="20" max="20" width="9.625" bestFit="1" customWidth="1"/>
    <col min="21" max="21" width="9.5" bestFit="1" customWidth="1"/>
    <col min="22" max="22" width="9.625" bestFit="1" customWidth="1"/>
    <col min="23" max="23" width="9.25" bestFit="1" customWidth="1"/>
    <col min="24" max="24" width="9.625" bestFit="1" customWidth="1"/>
    <col min="25" max="25" width="9.5" bestFit="1" customWidth="1"/>
    <col min="26" max="26" width="9.25" bestFit="1" customWidth="1"/>
    <col min="27" max="27" width="9.625" bestFit="1" customWidth="1"/>
    <col min="28" max="31" width="9.5" bestFit="1" customWidth="1"/>
  </cols>
  <sheetData>
    <row r="1" spans="1:35" x14ac:dyDescent="0.15">
      <c r="A1" s="96" t="s">
        <v>89</v>
      </c>
      <c r="B1" s="96" t="s">
        <v>91</v>
      </c>
      <c r="C1" s="96" t="s">
        <v>87</v>
      </c>
      <c r="D1" s="96"/>
      <c r="E1" s="96"/>
      <c r="F1" s="96"/>
      <c r="G1" s="96"/>
      <c r="H1" s="96"/>
      <c r="I1" s="96"/>
      <c r="J1" s="96"/>
      <c r="K1" s="96" t="s">
        <v>76</v>
      </c>
      <c r="L1" s="91"/>
      <c r="M1" s="91"/>
    </row>
    <row r="2" spans="1:35" x14ac:dyDescent="0.15">
      <c r="A2" s="96"/>
      <c r="B2" s="96"/>
      <c r="C2" s="46"/>
      <c r="D2" s="46" t="s">
        <v>48</v>
      </c>
      <c r="E2" s="46" t="s">
        <v>49</v>
      </c>
      <c r="F2" s="46" t="s">
        <v>52</v>
      </c>
      <c r="G2" s="46" t="s">
        <v>75</v>
      </c>
      <c r="H2" s="47" t="s">
        <v>86</v>
      </c>
      <c r="I2" s="46" t="s">
        <v>71</v>
      </c>
      <c r="J2" s="46" t="s">
        <v>68</v>
      </c>
      <c r="K2" s="96" t="s">
        <v>76</v>
      </c>
      <c r="L2" s="96" t="s">
        <v>138</v>
      </c>
      <c r="M2" s="96" t="s">
        <v>139</v>
      </c>
    </row>
    <row r="3" spans="1:35" ht="22.5" x14ac:dyDescent="0.15">
      <c r="A3" s="91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96"/>
      <c r="L3" s="96"/>
      <c r="M3" s="96"/>
      <c r="R3" t="s">
        <v>185</v>
      </c>
      <c r="S3" t="s">
        <v>186</v>
      </c>
      <c r="T3" t="s">
        <v>187</v>
      </c>
      <c r="U3" t="s">
        <v>188</v>
      </c>
    </row>
    <row r="4" spans="1:35" ht="22.5" customHeight="1" x14ac:dyDescent="0.15">
      <c r="A4" s="91"/>
      <c r="B4" s="110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08">
        <f>128*单元面积!N41</f>
        <v>59.534883720930232</v>
      </c>
      <c r="L4" s="108">
        <f>(D4*单元面积!K$37+E4*单元面积!L$37+F4*单元面积!M$37+G4*单元面积!N$37+H4*单元面积!O$37+I4*单元面积!P$37+单元面积!Q128*单元面积!Q$37)/1000000</f>
        <v>0.24629599999999999</v>
      </c>
      <c r="M4" s="108">
        <f>K4/L4</f>
        <v>241.72087131309576</v>
      </c>
      <c r="N4" s="105">
        <f>J5</f>
        <v>0.3</v>
      </c>
      <c r="R4" s="105">
        <f>$N4</f>
        <v>0.3</v>
      </c>
      <c r="S4" s="105">
        <f>N15</f>
        <v>0.11666666666666667</v>
      </c>
      <c r="T4" s="105">
        <f>N26</f>
        <v>7.4999999999999997E-2</v>
      </c>
      <c r="U4" s="105">
        <f>N37</f>
        <v>0.12</v>
      </c>
      <c r="V4" s="105">
        <f>$N48</f>
        <v>7.4999999999999997E-2</v>
      </c>
      <c r="W4" s="105">
        <f>$N59</f>
        <v>0.08</v>
      </c>
      <c r="X4" s="105">
        <f>$N70</f>
        <v>0.31578947368421051</v>
      </c>
      <c r="Y4" s="105">
        <f>$N81</f>
        <v>0.2</v>
      </c>
      <c r="Z4" s="105">
        <f>$N92</f>
        <v>8.5000000000000006E-2</v>
      </c>
      <c r="AA4" s="105">
        <f>$N103</f>
        <v>0.125</v>
      </c>
      <c r="AB4" s="105">
        <f>$N114</f>
        <v>6.6666666666666666E-2</v>
      </c>
      <c r="AC4" s="105">
        <f>$N125</f>
        <v>0.1</v>
      </c>
      <c r="AD4" s="105">
        <f>$N136</f>
        <v>0.11666666666666667</v>
      </c>
      <c r="AE4" s="105">
        <f>$N147</f>
        <v>8.3333333333333329E-2</v>
      </c>
      <c r="AF4" s="105"/>
      <c r="AG4" s="105"/>
      <c r="AH4" s="105"/>
      <c r="AI4" s="105"/>
    </row>
    <row r="5" spans="1:35" x14ac:dyDescent="0.15">
      <c r="A5" s="91"/>
      <c r="B5" s="111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09"/>
      <c r="L5" s="109"/>
      <c r="M5" s="109"/>
      <c r="N5" s="106">
        <f>M4</f>
        <v>241.72087131309576</v>
      </c>
      <c r="R5" s="106">
        <f t="shared" ref="R5:R13" si="0">N5</f>
        <v>241.72087131309576</v>
      </c>
      <c r="S5" s="106">
        <f t="shared" ref="S5:S13" si="1">N16</f>
        <v>80.573623771031919</v>
      </c>
      <c r="T5" s="106">
        <f t="shared" ref="T5:T13" si="2">N27</f>
        <v>120.86043565654788</v>
      </c>
      <c r="U5" s="106">
        <f t="shared" ref="U5:U13" si="3">N38</f>
        <v>96.688348525238311</v>
      </c>
      <c r="V5" s="106">
        <f t="shared" ref="V5:V12" si="4">N49</f>
        <v>120.86043565654788</v>
      </c>
      <c r="W5" s="106">
        <f t="shared" ref="W5:W13" si="5">$N60</f>
        <v>48.344174262619156</v>
      </c>
      <c r="X5" s="106">
        <f t="shared" ref="X5:X13" si="6">$N71</f>
        <v>117.23711683154967</v>
      </c>
      <c r="Y5" s="106">
        <f t="shared" ref="Y5:Y13" si="7">$N82</f>
        <v>80.573623771031919</v>
      </c>
      <c r="Z5" s="106">
        <f t="shared" ref="Z5:Z13" si="8">$N93</f>
        <v>48.344174262619156</v>
      </c>
      <c r="AA5" s="106">
        <f t="shared" ref="AA5:AA13" si="9">$N104</f>
        <v>120.86043565654788</v>
      </c>
      <c r="AB5" s="106">
        <f t="shared" ref="AB5:AB13" si="10">$N115</f>
        <v>80.573623771031919</v>
      </c>
      <c r="AC5" s="106">
        <f t="shared" ref="AC5:AC13" si="11">$N126</f>
        <v>60.430217828273939</v>
      </c>
      <c r="AD5" s="106">
        <f t="shared" ref="AD5:AD13" si="12">$N137</f>
        <v>80.573623771031919</v>
      </c>
      <c r="AE5" s="106">
        <f t="shared" ref="AE5:AE13" si="13">$N148</f>
        <v>80.573623771031919</v>
      </c>
      <c r="AF5" s="105"/>
    </row>
    <row r="6" spans="1:35" ht="22.5" x14ac:dyDescent="0.15">
      <c r="A6" s="91"/>
      <c r="B6" s="112" t="s">
        <v>25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08">
        <f>128*单元面积!N43</f>
        <v>32.904884318766065</v>
      </c>
      <c r="L6" s="108">
        <f>(D6*单元面积!K$37+E6*单元面积!L$37+F6*单元面积!M$37+G6*单元面积!N$37+H6*单元面积!O$37+I6*单元面积!P$37+单元面积!Q165*单元面积!Q$37)/1000000</f>
        <v>0.31753599999999998</v>
      </c>
      <c r="M6" s="108">
        <f>K6/L6</f>
        <v>103.62568124170508</v>
      </c>
      <c r="N6" s="105">
        <f>J7</f>
        <v>0.21428571428571427</v>
      </c>
      <c r="R6" s="105">
        <f t="shared" si="0"/>
        <v>0.21428571428571427</v>
      </c>
      <c r="S6" s="105">
        <f t="shared" si="1"/>
        <v>8.3333333333333329E-2</v>
      </c>
      <c r="T6" s="105">
        <f t="shared" si="2"/>
        <v>1.7857142857142856E-2</v>
      </c>
      <c r="U6" s="105">
        <f t="shared" si="3"/>
        <v>7.1428571428571425E-2</v>
      </c>
      <c r="V6" s="105">
        <f t="shared" si="4"/>
        <v>5.3571428571428568E-2</v>
      </c>
      <c r="W6" s="105">
        <f t="shared" si="5"/>
        <v>5.7142857142857141E-2</v>
      </c>
      <c r="X6" s="105">
        <f t="shared" si="6"/>
        <v>0.22222222222222221</v>
      </c>
      <c r="Y6" s="105">
        <f t="shared" si="7"/>
        <v>0.14285714285714285</v>
      </c>
      <c r="Z6" s="105">
        <f t="shared" si="8"/>
        <v>5.5194805194805192E-2</v>
      </c>
      <c r="AA6" s="105">
        <f t="shared" si="9"/>
        <v>5.9523809523809521E-2</v>
      </c>
      <c r="AB6" s="105">
        <f t="shared" si="10"/>
        <v>4.7619047619047616E-2</v>
      </c>
      <c r="AC6" s="105">
        <f t="shared" si="11"/>
        <v>7.1428571428571425E-2</v>
      </c>
      <c r="AD6" s="105">
        <f t="shared" si="12"/>
        <v>8.3333333333333329E-2</v>
      </c>
      <c r="AE6" s="105">
        <f t="shared" si="13"/>
        <v>5.9523809523809521E-2</v>
      </c>
      <c r="AF6" s="105"/>
    </row>
    <row r="7" spans="1:35" x14ac:dyDescent="0.15">
      <c r="A7" s="91"/>
      <c r="B7" s="113"/>
      <c r="C7" s="46" t="s">
        <v>85</v>
      </c>
      <c r="D7" s="53">
        <f t="shared" ref="D7:J7" si="14">D3/D6</f>
        <v>0</v>
      </c>
      <c r="E7" s="53">
        <f t="shared" si="14"/>
        <v>0</v>
      </c>
      <c r="F7" s="53">
        <f t="shared" si="14"/>
        <v>0</v>
      </c>
      <c r="G7" s="53">
        <f t="shared" si="14"/>
        <v>0.25</v>
      </c>
      <c r="H7" s="53">
        <f t="shared" si="14"/>
        <v>0.5</v>
      </c>
      <c r="I7" s="53">
        <f t="shared" si="14"/>
        <v>0.5</v>
      </c>
      <c r="J7" s="53">
        <f t="shared" si="14"/>
        <v>0.21428571428571427</v>
      </c>
      <c r="K7" s="109"/>
      <c r="L7" s="109"/>
      <c r="M7" s="109"/>
      <c r="N7" s="106">
        <f>M6</f>
        <v>103.62568124170508</v>
      </c>
      <c r="R7" s="106">
        <f t="shared" si="0"/>
        <v>103.62568124170508</v>
      </c>
      <c r="S7" s="106">
        <f t="shared" si="1"/>
        <v>34.541893747235029</v>
      </c>
      <c r="T7" s="106">
        <f t="shared" si="2"/>
        <v>17.270946873617515</v>
      </c>
      <c r="U7" s="106">
        <f t="shared" si="3"/>
        <v>34.541893747235029</v>
      </c>
      <c r="V7" s="106">
        <f t="shared" si="4"/>
        <v>51.81284062085254</v>
      </c>
      <c r="W7" s="106">
        <f t="shared" si="5"/>
        <v>20.725136248341016</v>
      </c>
      <c r="X7" s="106">
        <f t="shared" si="6"/>
        <v>48.116263688823281</v>
      </c>
      <c r="Y7" s="106">
        <f t="shared" si="7"/>
        <v>34.541893747235029</v>
      </c>
      <c r="Z7" s="106">
        <f t="shared" si="8"/>
        <v>18.841032953037288</v>
      </c>
      <c r="AA7" s="106">
        <f t="shared" si="9"/>
        <v>34.541893747235029</v>
      </c>
      <c r="AB7" s="106">
        <f t="shared" si="10"/>
        <v>34.541893747235029</v>
      </c>
      <c r="AC7" s="106">
        <f t="shared" si="11"/>
        <v>25.90642031042627</v>
      </c>
      <c r="AD7" s="106">
        <f t="shared" si="12"/>
        <v>34.541893747235029</v>
      </c>
      <c r="AE7" s="106">
        <f t="shared" si="13"/>
        <v>34.541893747235029</v>
      </c>
      <c r="AF7" s="105"/>
    </row>
    <row r="8" spans="1:35" ht="22.5" x14ac:dyDescent="0.15">
      <c r="A8" s="91"/>
      <c r="B8" s="112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08">
        <f>128*单元面积!N45</f>
        <v>9.9378881987577632</v>
      </c>
      <c r="L8" s="108">
        <f>(D8*单元面积!K$37+E8*单元面积!L$37+F8*单元面积!M$37+G8*单元面积!N$37+H8*单元面积!O$37+I8*单元面积!P$37+单元面积!Q202*单元面积!Q$37)/1000000</f>
        <v>0.312249</v>
      </c>
      <c r="M8" s="108">
        <f>K8/L8</f>
        <v>31.826805526223506</v>
      </c>
      <c r="N8" s="105">
        <f>J9</f>
        <v>0.14285714285714285</v>
      </c>
      <c r="R8" s="105">
        <f t="shared" si="0"/>
        <v>0.14285714285714285</v>
      </c>
      <c r="S8" s="105" t="str">
        <f t="shared" si="1"/>
        <v>/</v>
      </c>
      <c r="T8" s="105">
        <f t="shared" si="2"/>
        <v>4.7619047619047616E-2</v>
      </c>
      <c r="U8" s="105">
        <f t="shared" si="3"/>
        <v>9.5238095238095233E-2</v>
      </c>
      <c r="V8" s="105">
        <f t="shared" si="4"/>
        <v>7.1428571428571425E-2</v>
      </c>
      <c r="W8" s="105">
        <f t="shared" si="5"/>
        <v>9.5238095238095233E-2</v>
      </c>
      <c r="X8" s="105">
        <f t="shared" si="6"/>
        <v>0.24</v>
      </c>
      <c r="Y8" s="105">
        <f t="shared" si="7"/>
        <v>0.2857142857142857</v>
      </c>
      <c r="Z8" s="105">
        <f t="shared" si="8"/>
        <v>5.7823129251700682E-2</v>
      </c>
      <c r="AA8" s="105">
        <f t="shared" si="9"/>
        <v>7.9365079365079361E-2</v>
      </c>
      <c r="AB8" s="105">
        <f t="shared" si="10"/>
        <v>9.5238095238095233E-2</v>
      </c>
      <c r="AC8" s="105">
        <f t="shared" si="11"/>
        <v>4.7619047619047616E-2</v>
      </c>
      <c r="AD8" s="105">
        <f t="shared" si="12"/>
        <v>8.3333333333333329E-2</v>
      </c>
      <c r="AE8" s="105">
        <f t="shared" si="13"/>
        <v>5.9523809523809521E-2</v>
      </c>
      <c r="AF8" s="105"/>
    </row>
    <row r="9" spans="1:35" x14ac:dyDescent="0.15">
      <c r="A9" s="91"/>
      <c r="B9" s="113"/>
      <c r="C9" s="46" t="s">
        <v>85</v>
      </c>
      <c r="D9" s="53">
        <f t="shared" ref="D9:J9" si="15">D3/D8</f>
        <v>0</v>
      </c>
      <c r="E9" s="53">
        <f t="shared" si="15"/>
        <v>0</v>
      </c>
      <c r="F9" s="53">
        <f t="shared" si="15"/>
        <v>0</v>
      </c>
      <c r="G9" s="53">
        <f t="shared" si="15"/>
        <v>0.16666666666666666</v>
      </c>
      <c r="H9" s="53">
        <f t="shared" si="15"/>
        <v>1</v>
      </c>
      <c r="I9" s="53">
        <f t="shared" si="15"/>
        <v>0.5</v>
      </c>
      <c r="J9" s="53">
        <f t="shared" si="15"/>
        <v>0.14285714285714285</v>
      </c>
      <c r="K9" s="109"/>
      <c r="L9" s="109"/>
      <c r="M9" s="109"/>
      <c r="N9" s="106">
        <f>M8</f>
        <v>31.826805526223506</v>
      </c>
      <c r="R9" s="106">
        <f t="shared" si="0"/>
        <v>31.826805526223506</v>
      </c>
      <c r="S9" s="105" t="str">
        <f t="shared" si="1"/>
        <v>/</v>
      </c>
      <c r="T9" s="106">
        <f t="shared" si="2"/>
        <v>21.217870350815669</v>
      </c>
      <c r="U9" s="106">
        <f t="shared" si="3"/>
        <v>21.217870350815669</v>
      </c>
      <c r="V9" s="106">
        <f t="shared" si="4"/>
        <v>31.826805526223506</v>
      </c>
      <c r="W9" s="106">
        <f t="shared" si="5"/>
        <v>15.913402763111753</v>
      </c>
      <c r="X9" s="106">
        <f t="shared" si="6"/>
        <v>25.215706579951952</v>
      </c>
      <c r="Y9" s="106">
        <f t="shared" si="7"/>
        <v>31.826805526223506</v>
      </c>
      <c r="Z9" s="106">
        <f t="shared" si="8"/>
        <v>9.0933730074924295</v>
      </c>
      <c r="AA9" s="106">
        <f t="shared" si="9"/>
        <v>21.217870350815669</v>
      </c>
      <c r="AB9" s="106">
        <f t="shared" si="10"/>
        <v>31.826805526223506</v>
      </c>
      <c r="AC9" s="106">
        <f t="shared" si="11"/>
        <v>7.9567013815558765</v>
      </c>
      <c r="AD9" s="106">
        <f t="shared" si="12"/>
        <v>14.592995340347137</v>
      </c>
      <c r="AE9" s="106">
        <f t="shared" si="13"/>
        <v>15.913402763111753</v>
      </c>
      <c r="AF9" s="105"/>
    </row>
    <row r="10" spans="1:35" ht="22.5" x14ac:dyDescent="0.15">
      <c r="A10" s="91"/>
      <c r="B10" s="112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08">
        <f>128*单元面积!N47</f>
        <v>64</v>
      </c>
      <c r="L10" s="108">
        <f>(D10*单元面积!K$37+E10*单元面积!L$37+F10*单元面积!M$37+G10*单元面积!N$37+H10*单元面积!O$37+I10*单元面积!P$37+单元面积!Q91*单元面积!Q$37)/1000000</f>
        <v>0.23305200000000001</v>
      </c>
      <c r="M10" s="108">
        <f>K10/L10</f>
        <v>274.61682371316272</v>
      </c>
      <c r="N10" s="105">
        <f>J11</f>
        <v>0.27272727272727271</v>
      </c>
      <c r="R10" s="105">
        <f t="shared" si="0"/>
        <v>0.27272727272727271</v>
      </c>
      <c r="S10" s="105">
        <f t="shared" si="1"/>
        <v>7.9545454545454544E-2</v>
      </c>
      <c r="T10" s="105">
        <f t="shared" si="2"/>
        <v>6.8181818181818177E-2</v>
      </c>
      <c r="U10" s="105">
        <f t="shared" si="3"/>
        <v>9.0909090909090912E-2</v>
      </c>
      <c r="V10" s="105">
        <f t="shared" si="4"/>
        <v>6.8181818181818177E-2</v>
      </c>
      <c r="W10" s="105">
        <f t="shared" si="5"/>
        <v>7.2727272727272724E-2</v>
      </c>
      <c r="X10" s="105">
        <f t="shared" si="6"/>
        <v>0.27906976744186046</v>
      </c>
      <c r="Y10" s="105">
        <f t="shared" si="7"/>
        <v>0.13636363636363635</v>
      </c>
      <c r="Z10" s="105">
        <f t="shared" si="8"/>
        <v>6.4393939393939392E-2</v>
      </c>
      <c r="AA10" s="105">
        <f t="shared" si="9"/>
        <v>7.575757575757576E-2</v>
      </c>
      <c r="AB10" s="105">
        <f t="shared" si="10"/>
        <v>4.5454545454545456E-2</v>
      </c>
      <c r="AC10" s="105">
        <f t="shared" si="11"/>
        <v>9.0909090909090912E-2</v>
      </c>
      <c r="AD10" s="105">
        <f t="shared" si="12"/>
        <v>7.9545454545454544E-2</v>
      </c>
      <c r="AE10" s="105">
        <f t="shared" si="13"/>
        <v>7.575757575757576E-2</v>
      </c>
      <c r="AF10" s="105"/>
    </row>
    <row r="11" spans="1:35" x14ac:dyDescent="0.15">
      <c r="A11" s="91"/>
      <c r="B11" s="113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09"/>
      <c r="L11" s="109"/>
      <c r="M11" s="109"/>
      <c r="N11" s="106">
        <f>M10</f>
        <v>274.61682371316272</v>
      </c>
      <c r="R11" s="106">
        <f t="shared" si="0"/>
        <v>274.61682371316272</v>
      </c>
      <c r="S11" s="106">
        <f t="shared" si="1"/>
        <v>68.654205928290679</v>
      </c>
      <c r="T11" s="106">
        <f t="shared" si="2"/>
        <v>137.30841185658136</v>
      </c>
      <c r="U11" s="106">
        <f t="shared" si="3"/>
        <v>91.538941237720906</v>
      </c>
      <c r="V11" s="106">
        <f t="shared" si="4"/>
        <v>137.30841185658136</v>
      </c>
      <c r="W11" s="106">
        <f t="shared" si="5"/>
        <v>54.92336474263255</v>
      </c>
      <c r="X11" s="106">
        <f t="shared" si="6"/>
        <v>122.47795875171995</v>
      </c>
      <c r="Y11" s="106">
        <f t="shared" si="7"/>
        <v>68.654205928290679</v>
      </c>
      <c r="Z11" s="106">
        <f t="shared" si="8"/>
        <v>45.769470618860453</v>
      </c>
      <c r="AA11" s="106">
        <f t="shared" si="9"/>
        <v>91.538941237720906</v>
      </c>
      <c r="AB11" s="106">
        <f t="shared" si="10"/>
        <v>68.654205928290679</v>
      </c>
      <c r="AC11" s="106">
        <f t="shared" si="11"/>
        <v>68.654205928290679</v>
      </c>
      <c r="AD11" s="106">
        <f t="shared" si="12"/>
        <v>73.084222715033192</v>
      </c>
      <c r="AE11" s="106">
        <f t="shared" si="13"/>
        <v>91.538941237720906</v>
      </c>
      <c r="AF11" s="105"/>
    </row>
    <row r="12" spans="1:35" ht="22.5" x14ac:dyDescent="0.15">
      <c r="A12" s="91"/>
      <c r="B12" s="114" t="s">
        <v>84</v>
      </c>
      <c r="C12" s="46" t="s">
        <v>93</v>
      </c>
      <c r="D12" s="86">
        <f>单元面积!R54</f>
        <v>7</v>
      </c>
      <c r="E12" s="86">
        <f>单元面积!S54</f>
        <v>7</v>
      </c>
      <c r="F12" s="86">
        <f>单元面积!T54</f>
        <v>3</v>
      </c>
      <c r="G12" s="86">
        <f>单元面积!U54</f>
        <v>6</v>
      </c>
      <c r="H12" s="86">
        <f>单元面积!V54</f>
        <v>4</v>
      </c>
      <c r="I12" s="86">
        <f>单元面积!W54</f>
        <v>4</v>
      </c>
      <c r="J12" s="86">
        <v>31</v>
      </c>
      <c r="K12" s="108">
        <f>128*单元面积!N49</f>
        <v>64</v>
      </c>
      <c r="L12" s="108">
        <f>(D12*单元面积!K$37+E12*单元面积!L$37+F12*单元面积!M$37+G12*单元面积!N$37+H12*单元面积!O$37+I12*单元面积!P$37+单元面积!Q54*单元面积!Q$37)/1000000</f>
        <v>0.21779699999999999</v>
      </c>
      <c r="M12" s="108">
        <f>K12/L12</f>
        <v>293.8516141177335</v>
      </c>
      <c r="N12" s="105">
        <f>J13</f>
        <v>0.38709677419354838</v>
      </c>
      <c r="R12" s="105">
        <f t="shared" si="0"/>
        <v>0.38709677419354838</v>
      </c>
      <c r="S12" s="105">
        <f t="shared" si="1"/>
        <v>0.22580645161290322</v>
      </c>
      <c r="T12" s="105">
        <f t="shared" si="2"/>
        <v>0.19354838709677419</v>
      </c>
      <c r="U12" s="105">
        <f t="shared" si="3"/>
        <v>0.38709677419354838</v>
      </c>
      <c r="V12" s="105">
        <f t="shared" si="4"/>
        <v>0.19354838709677419</v>
      </c>
      <c r="W12" s="105">
        <f t="shared" si="5"/>
        <v>0.25806451612903225</v>
      </c>
      <c r="X12" s="105">
        <f t="shared" si="6"/>
        <v>0.77419354838709675</v>
      </c>
      <c r="Y12" s="105">
        <f t="shared" si="7"/>
        <v>0.38709677419354838</v>
      </c>
      <c r="Z12" s="105">
        <f t="shared" si="8"/>
        <v>0.10967741935483871</v>
      </c>
      <c r="AA12" s="105">
        <f t="shared" si="9"/>
        <v>0.16129032258064516</v>
      </c>
      <c r="AB12" s="105">
        <f t="shared" si="10"/>
        <v>0.12903225806451613</v>
      </c>
      <c r="AC12" s="105">
        <f t="shared" si="11"/>
        <v>0.19354838709677419</v>
      </c>
      <c r="AD12" s="105">
        <f t="shared" si="12"/>
        <v>0.22580645161290322</v>
      </c>
      <c r="AE12" s="105">
        <f t="shared" si="13"/>
        <v>0.16129032258064516</v>
      </c>
      <c r="AF12" s="105"/>
    </row>
    <row r="13" spans="1:35" x14ac:dyDescent="0.15">
      <c r="A13" s="91"/>
      <c r="B13" s="115"/>
      <c r="C13" s="46" t="s">
        <v>85</v>
      </c>
      <c r="D13" s="55">
        <f t="shared" ref="D13:J13" si="16">D3/D12</f>
        <v>0</v>
      </c>
      <c r="E13" s="55">
        <f t="shared" si="16"/>
        <v>0</v>
      </c>
      <c r="F13" s="55">
        <f t="shared" si="16"/>
        <v>0</v>
      </c>
      <c r="G13" s="55">
        <f t="shared" si="16"/>
        <v>0.66666666666666663</v>
      </c>
      <c r="H13" s="55">
        <f t="shared" si="16"/>
        <v>1</v>
      </c>
      <c r="I13" s="55">
        <f t="shared" si="16"/>
        <v>1</v>
      </c>
      <c r="J13" s="55">
        <f t="shared" si="16"/>
        <v>0.38709677419354838</v>
      </c>
      <c r="K13" s="109"/>
      <c r="L13" s="109"/>
      <c r="M13" s="109"/>
      <c r="N13" s="106">
        <f>M12</f>
        <v>293.8516141177335</v>
      </c>
      <c r="R13" s="106">
        <f t="shared" si="0"/>
        <v>293.8516141177335</v>
      </c>
      <c r="S13" s="106">
        <f t="shared" si="1"/>
        <v>146.92580705886675</v>
      </c>
      <c r="T13" s="106">
        <f t="shared" si="2"/>
        <v>293.8516141177335</v>
      </c>
      <c r="U13" s="106">
        <f t="shared" si="3"/>
        <v>146.92580705886675</v>
      </c>
      <c r="V13" s="106">
        <f>N57</f>
        <v>220.38871058830011</v>
      </c>
      <c r="W13" s="106">
        <f t="shared" si="5"/>
        <v>73.462903529433376</v>
      </c>
      <c r="X13" s="106">
        <f t="shared" si="6"/>
        <v>132.26611114899984</v>
      </c>
      <c r="Y13" s="106">
        <f t="shared" si="7"/>
        <v>146.92580705886675</v>
      </c>
      <c r="Z13" s="106">
        <f t="shared" si="8"/>
        <v>58.770322823546692</v>
      </c>
      <c r="AA13" s="106">
        <f t="shared" si="9"/>
        <v>146.92580705886675</v>
      </c>
      <c r="AB13" s="106">
        <f t="shared" si="10"/>
        <v>146.92580705886675</v>
      </c>
      <c r="AC13" s="106">
        <f t="shared" si="11"/>
        <v>110.19435529415006</v>
      </c>
      <c r="AD13" s="106">
        <f t="shared" si="12"/>
        <v>146.92580705886675</v>
      </c>
      <c r="AE13" s="106">
        <f t="shared" si="13"/>
        <v>146.92580705886675</v>
      </c>
      <c r="AF13" s="105"/>
    </row>
    <row r="14" spans="1:35" ht="22.5" x14ac:dyDescent="0.15">
      <c r="A14" s="91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107"/>
    </row>
    <row r="15" spans="1:35" ht="22.5" x14ac:dyDescent="0.15">
      <c r="A15" s="91"/>
      <c r="B15" s="90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92">
        <f>64*单元面积!N41</f>
        <v>29.767441860465116</v>
      </c>
      <c r="L15" s="93">
        <f>(D15*单元面积!K$37+E15*单元面积!L$37+F15*单元面积!M$37+G15*单元面积!N$37+H15*单元面积!O$37+I15*单元面积!P$37+单元面积!Q129*单元面积!Q$37)/1000000</f>
        <v>0.36944399999999999</v>
      </c>
      <c r="M15" s="93">
        <f>K15/L15</f>
        <v>80.573623771031919</v>
      </c>
      <c r="N15" s="105">
        <f>J16</f>
        <v>0.11666666666666667</v>
      </c>
    </row>
    <row r="16" spans="1:35" x14ac:dyDescent="0.15">
      <c r="A16" s="91"/>
      <c r="B16" s="91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135</v>
      </c>
      <c r="J16" s="48">
        <f>J14/J15</f>
        <v>0.11666666666666667</v>
      </c>
      <c r="K16" s="92"/>
      <c r="L16" s="93"/>
      <c r="M16" s="93"/>
      <c r="N16" s="106">
        <f>M15</f>
        <v>80.573623771031919</v>
      </c>
    </row>
    <row r="17" spans="1:14" ht="22.5" x14ac:dyDescent="0.15">
      <c r="A17" s="91"/>
      <c r="B17" s="91" t="s">
        <v>25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92">
        <f>64*单元面积!N43</f>
        <v>16.452442159383033</v>
      </c>
      <c r="L17" s="93">
        <f>(D17*单元面积!K$37+E17*单元面积!L$37+F17*单元面积!M$37+G17*单元面积!N$37+H17*单元面积!O$37+I17*单元面积!P$37+单元面积!Q166*单元面积!Q$37)/1000000</f>
        <v>0.47630400000000001</v>
      </c>
      <c r="M17" s="93">
        <f>K17/L17</f>
        <v>34.541893747235029</v>
      </c>
      <c r="N17" s="105">
        <f>J18</f>
        <v>8.3333333333333329E-2</v>
      </c>
    </row>
    <row r="18" spans="1:14" x14ac:dyDescent="0.15">
      <c r="A18" s="91"/>
      <c r="B18" s="91"/>
      <c r="C18" s="46" t="s">
        <v>85</v>
      </c>
      <c r="D18" s="53">
        <f t="shared" ref="D18:J18" si="17">D14/D17</f>
        <v>0</v>
      </c>
      <c r="E18" s="53">
        <f t="shared" si="17"/>
        <v>0</v>
      </c>
      <c r="F18" s="53">
        <f t="shared" si="17"/>
        <v>0.16666666666666666</v>
      </c>
      <c r="G18" s="53">
        <f t="shared" si="17"/>
        <v>0.125</v>
      </c>
      <c r="H18" s="53">
        <f t="shared" si="17"/>
        <v>0.16666666666666666</v>
      </c>
      <c r="I18" s="53">
        <f t="shared" si="17"/>
        <v>0</v>
      </c>
      <c r="J18" s="53">
        <f t="shared" si="17"/>
        <v>8.3333333333333329E-2</v>
      </c>
      <c r="K18" s="92"/>
      <c r="L18" s="93"/>
      <c r="M18" s="93"/>
      <c r="N18" s="106">
        <f>M17</f>
        <v>34.541893747235029</v>
      </c>
    </row>
    <row r="19" spans="1:14" ht="22.5" x14ac:dyDescent="0.15">
      <c r="A19" s="91"/>
      <c r="B19" s="91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92" t="s">
        <v>135</v>
      </c>
      <c r="L19" s="92" t="s">
        <v>135</v>
      </c>
      <c r="M19" s="92" t="s">
        <v>135</v>
      </c>
      <c r="N19" s="105" t="str">
        <f>J20</f>
        <v>/</v>
      </c>
    </row>
    <row r="20" spans="1:14" x14ac:dyDescent="0.15">
      <c r="A20" s="91"/>
      <c r="B20" s="91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92"/>
      <c r="L20" s="92"/>
      <c r="M20" s="92"/>
      <c r="N20" s="106" t="str">
        <f>M19</f>
        <v>/</v>
      </c>
    </row>
    <row r="21" spans="1:14" ht="22.5" x14ac:dyDescent="0.15">
      <c r="A21" s="91"/>
      <c r="B21" s="91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92">
        <f>64*单元面积!N47</f>
        <v>32</v>
      </c>
      <c r="L21" s="93">
        <f>(D21*单元面积!K$37+E21*单元面积!L$37+F21*单元面积!M$37+G21*单元面积!N$37+H21*单元面积!O$37+I21*单元面积!P$37+单元面积!Q92*单元面积!Q$37)/1000000</f>
        <v>0.46610400000000002</v>
      </c>
      <c r="M21" s="93">
        <f>K21/L21</f>
        <v>68.654205928290679</v>
      </c>
      <c r="N21" s="105">
        <f>J22</f>
        <v>7.9545454545454544E-2</v>
      </c>
    </row>
    <row r="22" spans="1:14" x14ac:dyDescent="0.15">
      <c r="A22" s="91"/>
      <c r="B22" s="91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92"/>
      <c r="L22" s="93"/>
      <c r="M22" s="93"/>
      <c r="N22" s="106">
        <f>M21</f>
        <v>68.654205928290679</v>
      </c>
    </row>
    <row r="23" spans="1:14" ht="22.5" x14ac:dyDescent="0.15">
      <c r="A23" s="91"/>
      <c r="B23" s="96" t="s">
        <v>84</v>
      </c>
      <c r="C23" s="46" t="s">
        <v>93</v>
      </c>
      <c r="D23" s="86">
        <f>单元面积!R55</f>
        <v>7</v>
      </c>
      <c r="E23" s="86">
        <f>单元面积!S55</f>
        <v>7</v>
      </c>
      <c r="F23" s="86">
        <f>单元面积!T55</f>
        <v>3</v>
      </c>
      <c r="G23" s="86">
        <f>单元面积!U55</f>
        <v>6</v>
      </c>
      <c r="H23" s="86">
        <f>单元面积!V55</f>
        <v>4</v>
      </c>
      <c r="I23" s="86">
        <f>单元面积!W55</f>
        <v>4</v>
      </c>
      <c r="J23" s="86">
        <v>31</v>
      </c>
      <c r="K23" s="92">
        <f>64*单元面积!N49</f>
        <v>32</v>
      </c>
      <c r="L23" s="93">
        <f>(D23*单元面积!K$37+E23*单元面积!L$37+F23*单元面积!M$37+G23*单元面积!N$37+H23*单元面积!O$37+I23*单元面积!P$37+单元面积!Q55*单元面积!Q$37)/1000000</f>
        <v>0.21779699999999999</v>
      </c>
      <c r="M23" s="93">
        <f>K23/L23</f>
        <v>146.92580705886675</v>
      </c>
      <c r="N23" s="105">
        <f>J24</f>
        <v>0.22580645161290322</v>
      </c>
    </row>
    <row r="24" spans="1:14" x14ac:dyDescent="0.15">
      <c r="A24" s="91"/>
      <c r="B24" s="91"/>
      <c r="C24" s="46" t="s">
        <v>85</v>
      </c>
      <c r="D24" s="55">
        <f t="shared" ref="D24:J24" si="18">D14/D23</f>
        <v>0</v>
      </c>
      <c r="E24" s="55">
        <f t="shared" si="18"/>
        <v>0</v>
      </c>
      <c r="F24" s="55">
        <f t="shared" si="18"/>
        <v>0.66666666666666663</v>
      </c>
      <c r="G24" s="55">
        <f t="shared" si="18"/>
        <v>0.5</v>
      </c>
      <c r="H24" s="55">
        <f t="shared" si="18"/>
        <v>0.5</v>
      </c>
      <c r="I24" s="55">
        <f t="shared" si="18"/>
        <v>0</v>
      </c>
      <c r="J24" s="55">
        <f t="shared" si="18"/>
        <v>0.22580645161290322</v>
      </c>
      <c r="K24" s="92"/>
      <c r="L24" s="93"/>
      <c r="M24" s="93"/>
      <c r="N24" s="106">
        <f>M23</f>
        <v>146.92580705886675</v>
      </c>
    </row>
    <row r="25" spans="1:14" ht="22.5" x14ac:dyDescent="0.15">
      <c r="A25" s="91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</row>
    <row r="26" spans="1:14" ht="22.5" x14ac:dyDescent="0.15">
      <c r="A26" s="91"/>
      <c r="B26" s="90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92">
        <f>128*单元面积!N41</f>
        <v>59.534883720930232</v>
      </c>
      <c r="L26" s="93">
        <f>(D26*单元面积!K$37+E26*单元面积!L$37+F26*单元面积!M$37+G26*单元面积!N$37+H26*单元面积!O$37+I26*单元面积!P$37+单元面积!Q130*单元面积!Q$37)/1000000</f>
        <v>0.49259199999999997</v>
      </c>
      <c r="M26" s="92">
        <f>K26/L26</f>
        <v>120.86043565654788</v>
      </c>
      <c r="N26" s="105">
        <f>J27</f>
        <v>7.4999999999999997E-2</v>
      </c>
    </row>
    <row r="27" spans="1:14" x14ac:dyDescent="0.15">
      <c r="A27" s="91"/>
      <c r="B27" s="91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135</v>
      </c>
      <c r="J27" s="48">
        <f>J25/J26</f>
        <v>7.4999999999999997E-2</v>
      </c>
      <c r="K27" s="92"/>
      <c r="L27" s="93"/>
      <c r="M27" s="92"/>
      <c r="N27" s="106">
        <f>M26</f>
        <v>120.86043565654788</v>
      </c>
    </row>
    <row r="28" spans="1:14" ht="22.5" x14ac:dyDescent="0.15">
      <c r="A28" s="91"/>
      <c r="B28" s="91" t="s">
        <v>25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92">
        <f>128*单元面积!N43</f>
        <v>32.904884318766065</v>
      </c>
      <c r="L28" s="93">
        <f>(D28*单元面积!K$37+E28*单元面积!L$37+F28*单元面积!M$37+G28*单元面积!N$37+H28*单元面积!O$37+I28*单元面积!P$37+单元面积!Q167*单元面积!Q$37)/1000000</f>
        <v>1.905216</v>
      </c>
      <c r="M28" s="92">
        <f>K28/L28</f>
        <v>17.270946873617515</v>
      </c>
      <c r="N28" s="105">
        <f>J29</f>
        <v>1.7857142857142856E-2</v>
      </c>
    </row>
    <row r="29" spans="1:14" x14ac:dyDescent="0.15">
      <c r="A29" s="91"/>
      <c r="B29" s="91"/>
      <c r="C29" s="46" t="s">
        <v>85</v>
      </c>
      <c r="D29" s="53">
        <f t="shared" ref="D29:J29" si="19">D25/D28</f>
        <v>0</v>
      </c>
      <c r="E29" s="53">
        <f t="shared" si="19"/>
        <v>6.25E-2</v>
      </c>
      <c r="F29" s="53">
        <f t="shared" si="19"/>
        <v>0</v>
      </c>
      <c r="G29" s="53">
        <f t="shared" si="19"/>
        <v>2.0833333333333332E-2</v>
      </c>
      <c r="H29" s="53">
        <f t="shared" si="19"/>
        <v>2.0833333333333332E-2</v>
      </c>
      <c r="I29" s="53">
        <f t="shared" si="19"/>
        <v>0</v>
      </c>
      <c r="J29" s="53">
        <f t="shared" si="19"/>
        <v>1.7857142857142856E-2</v>
      </c>
      <c r="K29" s="92"/>
      <c r="L29" s="93"/>
      <c r="M29" s="92"/>
      <c r="N29" s="106">
        <f>M28</f>
        <v>17.270946873617515</v>
      </c>
    </row>
    <row r="30" spans="1:14" ht="22.5" x14ac:dyDescent="0.15">
      <c r="A30" s="91"/>
      <c r="B30" s="91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92">
        <f>128*单元面积!N45</f>
        <v>9.9378881987577632</v>
      </c>
      <c r="L30" s="93">
        <f>(D30*单元面积!K$37+E30*单元面积!L$37+F30*单元面积!M$37+G30*单元面积!N$37+H30*单元面积!O$37+I30*单元面积!P$37+单元面积!Q204*单元面积!Q$37)/1000000</f>
        <v>0.4683735</v>
      </c>
      <c r="M30" s="92">
        <f>K30/L30</f>
        <v>21.217870350815669</v>
      </c>
      <c r="N30" s="105">
        <f>J31</f>
        <v>4.7619047619047616E-2</v>
      </c>
    </row>
    <row r="31" spans="1:14" x14ac:dyDescent="0.15">
      <c r="A31" s="91"/>
      <c r="B31" s="91"/>
      <c r="C31" s="46" t="s">
        <v>85</v>
      </c>
      <c r="D31" s="53">
        <f t="shared" ref="D31:J31" si="20">D25/D30</f>
        <v>0</v>
      </c>
      <c r="E31" s="53">
        <f t="shared" si="20"/>
        <v>8.3333333333333329E-2</v>
      </c>
      <c r="F31" s="53">
        <f t="shared" si="20"/>
        <v>0</v>
      </c>
      <c r="G31" s="53">
        <f t="shared" si="20"/>
        <v>5.5555555555555552E-2</v>
      </c>
      <c r="H31" s="53">
        <f t="shared" si="20"/>
        <v>0.16666666666666666</v>
      </c>
      <c r="I31" s="53">
        <f t="shared" si="20"/>
        <v>0</v>
      </c>
      <c r="J31" s="53">
        <f t="shared" si="20"/>
        <v>4.7619047619047616E-2</v>
      </c>
      <c r="K31" s="92"/>
      <c r="L31" s="93"/>
      <c r="M31" s="92"/>
      <c r="N31" s="106">
        <f>M30</f>
        <v>21.217870350815669</v>
      </c>
    </row>
    <row r="32" spans="1:14" ht="22.5" x14ac:dyDescent="0.15">
      <c r="A32" s="91"/>
      <c r="B32" s="91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92">
        <f>128*单元面积!N47</f>
        <v>64</v>
      </c>
      <c r="L32" s="93">
        <f>(D32*单元面积!K$37+E32*单元面积!L$37+F32*单元面积!M$37+G32*单元面积!N$37+H32*单元面积!O$37+I32*单元面积!P$37+单元面积!Q93*单元面积!Q$37)/1000000</f>
        <v>0.46610400000000002</v>
      </c>
      <c r="M32" s="92">
        <f>K32/L32</f>
        <v>137.30841185658136</v>
      </c>
      <c r="N32" s="105">
        <f>J33</f>
        <v>6.8181818181818177E-2</v>
      </c>
    </row>
    <row r="33" spans="1:14" x14ac:dyDescent="0.15">
      <c r="A33" s="91"/>
      <c r="B33" s="91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92"/>
      <c r="L33" s="93"/>
      <c r="M33" s="92"/>
      <c r="N33" s="106">
        <f>M32</f>
        <v>137.30841185658136</v>
      </c>
    </row>
    <row r="34" spans="1:14" ht="22.5" x14ac:dyDescent="0.15">
      <c r="A34" s="91"/>
      <c r="B34" s="96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86">
        <v>31</v>
      </c>
      <c r="K34" s="92">
        <f>128*单元面积!N49</f>
        <v>64</v>
      </c>
      <c r="L34" s="93">
        <f>(D34*单元面积!K$37+E34*单元面积!L$37+F34*单元面积!M$37+G34*单元面积!N$37+H34*单元面积!O$37+I34*单元面积!P$37+单元面积!Q56*单元面积!Q$37)/1000000</f>
        <v>0.21779699999999999</v>
      </c>
      <c r="M34" s="92">
        <f>K34/L34</f>
        <v>293.8516141177335</v>
      </c>
      <c r="N34" s="105">
        <f>J35</f>
        <v>0.19354838709677419</v>
      </c>
    </row>
    <row r="35" spans="1:14" x14ac:dyDescent="0.15">
      <c r="A35" s="91"/>
      <c r="B35" s="91"/>
      <c r="C35" s="46" t="s">
        <v>85</v>
      </c>
      <c r="D35" s="55">
        <f t="shared" ref="D35:J35" si="21">D25/D34</f>
        <v>0</v>
      </c>
      <c r="E35" s="55">
        <f t="shared" si="21"/>
        <v>0.42857142857142855</v>
      </c>
      <c r="F35" s="55">
        <f t="shared" si="21"/>
        <v>0</v>
      </c>
      <c r="G35" s="55">
        <f t="shared" si="21"/>
        <v>0.33333333333333331</v>
      </c>
      <c r="H35" s="55">
        <f t="shared" si="21"/>
        <v>0.25</v>
      </c>
      <c r="I35" s="55">
        <f t="shared" si="21"/>
        <v>0</v>
      </c>
      <c r="J35" s="55">
        <f t="shared" si="21"/>
        <v>0.19354838709677419</v>
      </c>
      <c r="K35" s="92"/>
      <c r="L35" s="93"/>
      <c r="M35" s="92"/>
      <c r="N35" s="106">
        <f>M34</f>
        <v>293.8516141177335</v>
      </c>
    </row>
    <row r="36" spans="1:14" ht="22.5" x14ac:dyDescent="0.15">
      <c r="A36" s="91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</row>
    <row r="37" spans="1:14" ht="22.5" x14ac:dyDescent="0.15">
      <c r="A37" s="91"/>
      <c r="B37" s="90" t="s">
        <v>143</v>
      </c>
      <c r="C37" s="46" t="s">
        <v>93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92">
        <f>128*单元面积!N$41</f>
        <v>59.534883720930232</v>
      </c>
      <c r="L37" s="93">
        <f>(D37*单元面积!K$37+E37*单元面积!L$37+F37*单元面积!M$37+G37*单元面积!N$37+H37*单元面积!O$37+I37*单元面积!P$37+单元面积!Q131*单元面积!Q$37)/1000000</f>
        <v>0.61573999999999995</v>
      </c>
      <c r="M37" s="92">
        <f>K37/L37</f>
        <v>96.688348525238311</v>
      </c>
      <c r="N37" s="105">
        <f>J38</f>
        <v>0.12</v>
      </c>
    </row>
    <row r="38" spans="1:14" x14ac:dyDescent="0.15">
      <c r="A38" s="91"/>
      <c r="B38" s="91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92"/>
      <c r="L38" s="93"/>
      <c r="M38" s="92"/>
      <c r="N38" s="106">
        <f>M37</f>
        <v>96.688348525238311</v>
      </c>
    </row>
    <row r="39" spans="1:14" ht="22.5" x14ac:dyDescent="0.15">
      <c r="A39" s="91"/>
      <c r="B39" s="91" t="s">
        <v>25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92">
        <f>128*单元面积!N$43</f>
        <v>32.904884318766065</v>
      </c>
      <c r="L39" s="93">
        <f>(D39*单元面积!K$37+E39*单元面积!L$37+F39*单元面积!M$37+G39*单元面积!N$37+H39*单元面积!O$37+I39*单元面积!P$37+单元面积!Q168*单元面积!Q$37)/1000000</f>
        <v>0.95260800000000001</v>
      </c>
      <c r="M39" s="92">
        <f>K39/L39</f>
        <v>34.541893747235029</v>
      </c>
      <c r="N39" s="105">
        <f>J40</f>
        <v>7.1428571428571425E-2</v>
      </c>
    </row>
    <row r="40" spans="1:14" x14ac:dyDescent="0.15">
      <c r="A40" s="91"/>
      <c r="B40" s="91"/>
      <c r="C40" s="46" t="s">
        <v>85</v>
      </c>
      <c r="D40" s="53">
        <f t="shared" ref="D40:J40" si="22">D36/D39</f>
        <v>0.16666666666666666</v>
      </c>
      <c r="E40" s="53">
        <f t="shared" si="22"/>
        <v>0.125</v>
      </c>
      <c r="F40" s="53">
        <f t="shared" si="22"/>
        <v>0</v>
      </c>
      <c r="G40" s="53">
        <f t="shared" si="22"/>
        <v>2.0833333333333332E-2</v>
      </c>
      <c r="H40" s="53">
        <f t="shared" si="22"/>
        <v>8.3333333333333329E-2</v>
      </c>
      <c r="I40" s="53">
        <f t="shared" si="22"/>
        <v>8.3333333333333329E-2</v>
      </c>
      <c r="J40" s="53">
        <f t="shared" si="22"/>
        <v>7.1428571428571425E-2</v>
      </c>
      <c r="K40" s="92"/>
      <c r="L40" s="93"/>
      <c r="M40" s="92"/>
      <c r="N40" s="106">
        <f>M39</f>
        <v>34.541893747235029</v>
      </c>
    </row>
    <row r="41" spans="1:14" ht="22.5" x14ac:dyDescent="0.15">
      <c r="A41" s="91"/>
      <c r="B41" s="91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92">
        <f>128*单元面积!N$45</f>
        <v>9.9378881987577632</v>
      </c>
      <c r="L41" s="93">
        <f>(D41*单元面积!K$37+E41*单元面积!L$37+F41*单元面积!M$37+G41*单元面积!N$37+H41*单元面积!O$37+I41*单元面积!P$37+单元面积!Q205*单元面积!Q$37)/1000000</f>
        <v>0.4683735</v>
      </c>
      <c r="M41" s="92">
        <f>K41/L41</f>
        <v>21.217870350815669</v>
      </c>
      <c r="N41" s="105">
        <f>J42</f>
        <v>9.5238095238095233E-2</v>
      </c>
    </row>
    <row r="42" spans="1:14" x14ac:dyDescent="0.15">
      <c r="A42" s="91"/>
      <c r="B42" s="91"/>
      <c r="C42" s="46" t="s">
        <v>85</v>
      </c>
      <c r="D42" s="53">
        <f t="shared" ref="D42:J42" si="23">D36/D41</f>
        <v>0.16666666666666666</v>
      </c>
      <c r="E42" s="53">
        <f t="shared" si="23"/>
        <v>8.3333333333333329E-2</v>
      </c>
      <c r="F42" s="53">
        <f t="shared" si="23"/>
        <v>0</v>
      </c>
      <c r="G42" s="53">
        <f t="shared" si="23"/>
        <v>2.7777777777777776E-2</v>
      </c>
      <c r="H42" s="53">
        <f t="shared" si="23"/>
        <v>0.33333333333333331</v>
      </c>
      <c r="I42" s="53">
        <f t="shared" si="23"/>
        <v>0.16666666666666666</v>
      </c>
      <c r="J42" s="53">
        <f t="shared" si="23"/>
        <v>9.5238095238095233E-2</v>
      </c>
      <c r="K42" s="92"/>
      <c r="L42" s="93"/>
      <c r="M42" s="92"/>
      <c r="N42" s="106">
        <f>M41</f>
        <v>21.217870350815669</v>
      </c>
    </row>
    <row r="43" spans="1:14" ht="22.5" x14ac:dyDescent="0.15">
      <c r="A43" s="91"/>
      <c r="B43" s="91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92">
        <f>128*单元面积!N$47</f>
        <v>64</v>
      </c>
      <c r="L43" s="93">
        <f>(D43*单元面积!K$37+E43*单元面积!L$37+F43*单元面积!M$37+G43*单元面积!N$37+H43*单元面积!O$37+I43*单元面积!P$37+单元面积!Q94*单元面积!Q$37)/1000000</f>
        <v>0.699156</v>
      </c>
      <c r="M43" s="92">
        <f>K43/L43</f>
        <v>91.538941237720906</v>
      </c>
      <c r="N43" s="105">
        <f>J44</f>
        <v>9.0909090909090912E-2</v>
      </c>
    </row>
    <row r="44" spans="1:14" x14ac:dyDescent="0.15">
      <c r="A44" s="91"/>
      <c r="B44" s="91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92"/>
      <c r="L44" s="93"/>
      <c r="M44" s="92"/>
      <c r="N44" s="106">
        <f>M43</f>
        <v>91.538941237720906</v>
      </c>
    </row>
    <row r="45" spans="1:14" ht="22.5" x14ac:dyDescent="0.15">
      <c r="A45" s="91"/>
      <c r="B45" s="96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86">
        <v>31</v>
      </c>
      <c r="K45" s="92">
        <f>128*单元面积!N49</f>
        <v>64</v>
      </c>
      <c r="L45" s="93">
        <f>(D45*单元面积!K$37+E45*单元面积!L$37+F45*单元面积!M$37+G45*单元面积!N$37+H45*单元面积!O$37+I45*单元面积!P$37+单元面积!Q57*单元面积!Q$37)/1000000</f>
        <v>0.43559399999999998</v>
      </c>
      <c r="M45" s="92">
        <f>K45/L45</f>
        <v>146.92580705886675</v>
      </c>
      <c r="N45" s="105">
        <f>J46</f>
        <v>0.38709677419354838</v>
      </c>
    </row>
    <row r="46" spans="1:14" x14ac:dyDescent="0.15">
      <c r="A46" s="91"/>
      <c r="B46" s="91"/>
      <c r="C46" s="46" t="s">
        <v>85</v>
      </c>
      <c r="D46" s="55">
        <f t="shared" ref="D46:J46" si="24">D36/D45</f>
        <v>0.2857142857142857</v>
      </c>
      <c r="E46" s="55">
        <f t="shared" si="24"/>
        <v>0.21428571428571427</v>
      </c>
      <c r="F46" s="55">
        <f t="shared" si="24"/>
        <v>0</v>
      </c>
      <c r="G46" s="55">
        <f t="shared" si="24"/>
        <v>8.3333333333333329E-2</v>
      </c>
      <c r="H46" s="55">
        <f t="shared" si="24"/>
        <v>0.25</v>
      </c>
      <c r="I46" s="55">
        <f t="shared" si="24"/>
        <v>0.25</v>
      </c>
      <c r="J46" s="55">
        <f t="shared" si="24"/>
        <v>0.38709677419354838</v>
      </c>
      <c r="K46" s="92"/>
      <c r="L46" s="93"/>
      <c r="M46" s="92"/>
      <c r="N46" s="106">
        <f>M45</f>
        <v>146.92580705886675</v>
      </c>
    </row>
    <row r="47" spans="1:14" ht="22.5" x14ac:dyDescent="0.15">
      <c r="A47" s="91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</row>
    <row r="48" spans="1:14" ht="22.5" x14ac:dyDescent="0.15">
      <c r="A48" s="91"/>
      <c r="B48" s="90" t="s">
        <v>141</v>
      </c>
      <c r="C48" s="46" t="s">
        <v>93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92">
        <f>128*单元面积!N$41</f>
        <v>59.534883720930232</v>
      </c>
      <c r="L48" s="93">
        <f>(D48*单元面积!K$37+E48*单元面积!L$37+F48*单元面积!M$37+G48*单元面积!N$37+H48*单元面积!O$37+I48*单元面积!P$37+单元面积!Q132*单元面积!Q$37)/1000000</f>
        <v>0.49259199999999997</v>
      </c>
      <c r="M48" s="92">
        <f>K48/L48</f>
        <v>120.86043565654788</v>
      </c>
      <c r="N48" s="105">
        <f>J49</f>
        <v>7.4999999999999997E-2</v>
      </c>
    </row>
    <row r="49" spans="1:14" x14ac:dyDescent="0.15">
      <c r="A49" s="91"/>
      <c r="B49" s="91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92"/>
      <c r="L49" s="93"/>
      <c r="M49" s="92"/>
      <c r="N49" s="106">
        <f>M48</f>
        <v>120.86043565654788</v>
      </c>
    </row>
    <row r="50" spans="1:14" ht="22.5" x14ac:dyDescent="0.15">
      <c r="A50" s="91"/>
      <c r="B50" s="91" t="s">
        <v>25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92">
        <f>128*单元面积!N$43</f>
        <v>32.904884318766065</v>
      </c>
      <c r="L50" s="93">
        <f>(D50*单元面积!K$37+E50*单元面积!L$37+F50*单元面积!M$37+G50*单元面积!N$37+H50*单元面积!O$37+I50*单元面积!P$37+单元面积!Q169*单元面积!Q$37)/1000000</f>
        <v>0.63507199999999997</v>
      </c>
      <c r="M50" s="92">
        <f>K50/L50</f>
        <v>51.81284062085254</v>
      </c>
      <c r="N50" s="105">
        <f>J51</f>
        <v>5.3571428571428568E-2</v>
      </c>
    </row>
    <row r="51" spans="1:14" x14ac:dyDescent="0.15">
      <c r="A51" s="91"/>
      <c r="B51" s="91"/>
      <c r="C51" s="46" t="s">
        <v>85</v>
      </c>
      <c r="D51" s="53">
        <f t="shared" ref="D51:J51" si="25">D47/D50</f>
        <v>0.125</v>
      </c>
      <c r="E51" s="53">
        <f t="shared" si="25"/>
        <v>0.125</v>
      </c>
      <c r="F51" s="53">
        <f t="shared" si="25"/>
        <v>0</v>
      </c>
      <c r="G51" s="53">
        <f t="shared" si="25"/>
        <v>6.25E-2</v>
      </c>
      <c r="H51" s="53">
        <f t="shared" si="25"/>
        <v>0</v>
      </c>
      <c r="I51" s="53">
        <f t="shared" si="25"/>
        <v>0</v>
      </c>
      <c r="J51" s="53">
        <f t="shared" si="25"/>
        <v>5.3571428571428568E-2</v>
      </c>
      <c r="K51" s="92"/>
      <c r="L51" s="93"/>
      <c r="M51" s="92"/>
      <c r="N51" s="106">
        <f>M50</f>
        <v>51.81284062085254</v>
      </c>
    </row>
    <row r="52" spans="1:14" ht="22.5" x14ac:dyDescent="0.15">
      <c r="A52" s="91"/>
      <c r="B52" s="91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92">
        <f>128*单元面积!N$45</f>
        <v>9.9378881987577632</v>
      </c>
      <c r="L52" s="93">
        <f>(D52*单元面积!K$37+E52*单元面积!L$37+F52*单元面积!M$37+G52*单元面积!N$37+H52*单元面积!O$37+I52*单元面积!P$37+单元面积!Q206*单元面积!Q$37)/1000000</f>
        <v>0.312249</v>
      </c>
      <c r="M52" s="92">
        <f>K52/L52</f>
        <v>31.826805526223506</v>
      </c>
      <c r="N52" s="105">
        <f>J53</f>
        <v>7.1428571428571425E-2</v>
      </c>
    </row>
    <row r="53" spans="1:14" x14ac:dyDescent="0.15">
      <c r="A53" s="91"/>
      <c r="B53" s="91"/>
      <c r="C53" s="46" t="s">
        <v>85</v>
      </c>
      <c r="D53" s="53">
        <f t="shared" ref="D53:J53" si="26">D47/D52</f>
        <v>0.125</v>
      </c>
      <c r="E53" s="53">
        <f t="shared" si="26"/>
        <v>8.3333333333333329E-2</v>
      </c>
      <c r="F53" s="53">
        <f t="shared" si="26"/>
        <v>0</v>
      </c>
      <c r="G53" s="53">
        <f t="shared" si="26"/>
        <v>8.3333333333333329E-2</v>
      </c>
      <c r="H53" s="53">
        <f t="shared" si="26"/>
        <v>0</v>
      </c>
      <c r="I53" s="53">
        <f t="shared" si="26"/>
        <v>0</v>
      </c>
      <c r="J53" s="53">
        <f t="shared" si="26"/>
        <v>7.1428571428571425E-2</v>
      </c>
      <c r="K53" s="92"/>
      <c r="L53" s="93"/>
      <c r="M53" s="92"/>
      <c r="N53" s="106">
        <f>M52</f>
        <v>31.826805526223506</v>
      </c>
    </row>
    <row r="54" spans="1:14" ht="22.5" x14ac:dyDescent="0.15">
      <c r="A54" s="91"/>
      <c r="B54" s="91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92">
        <f>128*单元面积!N$47</f>
        <v>64</v>
      </c>
      <c r="L54" s="93">
        <f>(D54*单元面积!K$37+E54*单元面积!L$37+F54*单元面积!M$37+G54*单元面积!N$37+H54*单元面积!O$37+I54*单元面积!P$37+单元面积!Q95*单元面积!Q$37)/1000000</f>
        <v>0.46610400000000002</v>
      </c>
      <c r="M54" s="92">
        <f>K54/L54</f>
        <v>137.30841185658136</v>
      </c>
      <c r="N54" s="105">
        <f>J55</f>
        <v>6.8181818181818177E-2</v>
      </c>
    </row>
    <row r="55" spans="1:14" x14ac:dyDescent="0.15">
      <c r="A55" s="91"/>
      <c r="B55" s="91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92"/>
      <c r="L55" s="93"/>
      <c r="M55" s="92"/>
      <c r="N55" s="106">
        <f>M54</f>
        <v>137.30841185658136</v>
      </c>
    </row>
    <row r="56" spans="1:14" ht="22.5" x14ac:dyDescent="0.15">
      <c r="A56" s="91"/>
      <c r="B56" s="96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86">
        <v>31</v>
      </c>
      <c r="K56" s="92">
        <f>128*单元面积!N$49</f>
        <v>64</v>
      </c>
      <c r="L56" s="93">
        <f>(D56*单元面积!K$37+E56*单元面积!L$37+F56*单元面积!M$37+G56*单元面积!N$37+H56*单元面积!O$37+I56*单元面积!P$37+单元面积!Q58*单元面积!Q$37)/1000000</f>
        <v>0.29039599999999999</v>
      </c>
      <c r="M56" s="92">
        <f>K56/L56</f>
        <v>220.38871058830011</v>
      </c>
      <c r="N56" s="105">
        <f>J57</f>
        <v>0.19354838709677419</v>
      </c>
    </row>
    <row r="57" spans="1:14" x14ac:dyDescent="0.15">
      <c r="A57" s="91"/>
      <c r="B57" s="91"/>
      <c r="C57" s="46" t="s">
        <v>85</v>
      </c>
      <c r="D57" s="55">
        <f t="shared" ref="D57:J57" si="27">D47/D56</f>
        <v>0.2142857142857143</v>
      </c>
      <c r="E57" s="55">
        <f t="shared" si="27"/>
        <v>0.2142857142857143</v>
      </c>
      <c r="F57" s="55">
        <f t="shared" si="27"/>
        <v>0</v>
      </c>
      <c r="G57" s="55">
        <f t="shared" si="27"/>
        <v>0.25</v>
      </c>
      <c r="H57" s="55">
        <f t="shared" si="27"/>
        <v>0</v>
      </c>
      <c r="I57" s="55">
        <f t="shared" si="27"/>
        <v>0</v>
      </c>
      <c r="J57" s="55">
        <f t="shared" si="27"/>
        <v>0.19354838709677419</v>
      </c>
      <c r="K57" s="92"/>
      <c r="L57" s="93"/>
      <c r="M57" s="92"/>
      <c r="N57" s="106">
        <f>M56</f>
        <v>220.38871058830011</v>
      </c>
    </row>
    <row r="58" spans="1:14" ht="22.5" x14ac:dyDescent="0.15">
      <c r="A58" s="91" t="s">
        <v>145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</row>
    <row r="59" spans="1:14" ht="22.5" x14ac:dyDescent="0.15">
      <c r="A59" s="91"/>
      <c r="B59" s="90" t="s">
        <v>141</v>
      </c>
      <c r="C59" s="46" t="s">
        <v>93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92">
        <f>64*单元面积!N$41</f>
        <v>29.767441860465116</v>
      </c>
      <c r="L59" s="93">
        <f>(D59*单元面积!K$37+E59*单元面积!L$37+F59*单元面积!M$37+G59*单元面积!N$37+H59*单元面积!O$37+I59*单元面积!P$37+单元面积!Q133*单元面积!Q$37)/1000000</f>
        <v>0.61573999999999995</v>
      </c>
      <c r="M59" s="92">
        <f>K59/L59</f>
        <v>48.344174262619156</v>
      </c>
      <c r="N59" s="105">
        <f>J60</f>
        <v>0.08</v>
      </c>
    </row>
    <row r="60" spans="1:14" x14ac:dyDescent="0.15">
      <c r="A60" s="91"/>
      <c r="B60" s="91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92"/>
      <c r="L60" s="93"/>
      <c r="M60" s="92"/>
      <c r="N60" s="106">
        <f>M59</f>
        <v>48.344174262619156</v>
      </c>
    </row>
    <row r="61" spans="1:14" ht="22.5" x14ac:dyDescent="0.15">
      <c r="A61" s="91"/>
      <c r="B61" s="91" t="s">
        <v>25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92">
        <f>64*单元面积!N$43</f>
        <v>16.452442159383033</v>
      </c>
      <c r="L61" s="93">
        <f>(D61*单元面积!K$37+E61*单元面积!L$37+F61*单元面积!M$37+G61*单元面积!N$37+H61*单元面积!O$37+I61*单元面积!P$37+单元面积!Q170*单元面积!Q$37)/1000000</f>
        <v>0.79383999999999999</v>
      </c>
      <c r="M61" s="92">
        <f>K61/L61</f>
        <v>20.725136248341016</v>
      </c>
      <c r="N61" s="105">
        <f>J62</f>
        <v>5.7142857142857141E-2</v>
      </c>
    </row>
    <row r="62" spans="1:14" x14ac:dyDescent="0.15">
      <c r="A62" s="91"/>
      <c r="B62" s="91"/>
      <c r="C62" s="46" t="s">
        <v>85</v>
      </c>
      <c r="D62" s="53">
        <f t="shared" ref="D62:J62" si="28">D58/D61</f>
        <v>0.15</v>
      </c>
      <c r="E62" s="53">
        <f t="shared" si="28"/>
        <v>0.05</v>
      </c>
      <c r="F62" s="53">
        <f t="shared" si="28"/>
        <v>0</v>
      </c>
      <c r="G62" s="53">
        <f t="shared" si="28"/>
        <v>7.4999999999999997E-2</v>
      </c>
      <c r="H62" s="53">
        <f t="shared" si="28"/>
        <v>0.05</v>
      </c>
      <c r="I62" s="53">
        <f t="shared" si="28"/>
        <v>0</v>
      </c>
      <c r="J62" s="53">
        <f t="shared" si="28"/>
        <v>5.7142857142857141E-2</v>
      </c>
      <c r="K62" s="92"/>
      <c r="L62" s="93"/>
      <c r="M62" s="92"/>
      <c r="N62" s="106">
        <f>M61</f>
        <v>20.725136248341016</v>
      </c>
    </row>
    <row r="63" spans="1:14" ht="22.5" x14ac:dyDescent="0.15">
      <c r="A63" s="91"/>
      <c r="B63" s="91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92">
        <f>64*单元面积!N$45</f>
        <v>4.9689440993788816</v>
      </c>
      <c r="L63" s="93">
        <f>(D63*单元面积!K$37+E63*单元面积!L$37+F63*单元面积!M$37+G63*单元面积!N$37+H63*单元面积!O$37+I63*单元面积!P$37+单元面积!Q207*单元面积!Q$37)/1000000</f>
        <v>0.312249</v>
      </c>
      <c r="M63" s="92">
        <f>K63/L63</f>
        <v>15.913402763111753</v>
      </c>
      <c r="N63" s="105">
        <f>J64</f>
        <v>9.5238095238095233E-2</v>
      </c>
    </row>
    <row r="64" spans="1:14" x14ac:dyDescent="0.15">
      <c r="A64" s="91"/>
      <c r="B64" s="91"/>
      <c r="C64" s="46" t="s">
        <v>85</v>
      </c>
      <c r="D64" s="53">
        <f t="shared" ref="D64:J64" si="29">D58/D63</f>
        <v>0.1875</v>
      </c>
      <c r="E64" s="53">
        <f t="shared" si="29"/>
        <v>4.1666666666666664E-2</v>
      </c>
      <c r="F64" s="53">
        <f t="shared" si="29"/>
        <v>0</v>
      </c>
      <c r="G64" s="53">
        <f t="shared" si="29"/>
        <v>0.125</v>
      </c>
      <c r="H64" s="53">
        <f t="shared" si="29"/>
        <v>0.25</v>
      </c>
      <c r="I64" s="53">
        <f t="shared" si="29"/>
        <v>0</v>
      </c>
      <c r="J64" s="53">
        <f t="shared" si="29"/>
        <v>9.5238095238095233E-2</v>
      </c>
      <c r="K64" s="92"/>
      <c r="L64" s="93"/>
      <c r="M64" s="92"/>
      <c r="N64" s="106">
        <f>M63</f>
        <v>15.913402763111753</v>
      </c>
    </row>
    <row r="65" spans="1:14" ht="22.5" x14ac:dyDescent="0.15">
      <c r="A65" s="91"/>
      <c r="B65" s="91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92">
        <f>64*单元面积!N$47</f>
        <v>32</v>
      </c>
      <c r="L65" s="93">
        <f>(D65*单元面积!K$37+E65*单元面积!L$37+F65*单元面积!M$37+G65*单元面积!N$37+H65*单元面积!O$37+I65*单元面积!P$37+单元面积!Q96*单元面积!Q$37)/1000000</f>
        <v>0.58262999999999998</v>
      </c>
      <c r="M65" s="92">
        <f>K65/L65</f>
        <v>54.92336474263255</v>
      </c>
      <c r="N65" s="105">
        <f>J66</f>
        <v>7.2727272727272724E-2</v>
      </c>
    </row>
    <row r="66" spans="1:14" x14ac:dyDescent="0.15">
      <c r="A66" s="91"/>
      <c r="B66" s="91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92"/>
      <c r="L66" s="93"/>
      <c r="M66" s="92"/>
      <c r="N66" s="106">
        <f>M65</f>
        <v>54.92336474263255</v>
      </c>
    </row>
    <row r="67" spans="1:14" ht="22.5" x14ac:dyDescent="0.15">
      <c r="A67" s="91"/>
      <c r="B67" s="96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86">
        <v>31</v>
      </c>
      <c r="K67" s="92">
        <f>64*单元面积!N$49</f>
        <v>32</v>
      </c>
      <c r="L67" s="93">
        <f>(D67*单元面积!K$37+E67*单元面积!L$37+F67*单元面积!M$37+G67*单元面积!N$37+H67*单元面积!O$37+I67*单元面积!P$37+单元面积!Q59*单元面积!Q$37)/1000000</f>
        <v>0.43559399999999998</v>
      </c>
      <c r="M67" s="92">
        <f>K67/L67</f>
        <v>73.462903529433376</v>
      </c>
      <c r="N67" s="105">
        <f>J68</f>
        <v>0.25806451612903225</v>
      </c>
    </row>
    <row r="68" spans="1:14" x14ac:dyDescent="0.15">
      <c r="A68" s="91"/>
      <c r="B68" s="91"/>
      <c r="C68" s="46" t="s">
        <v>85</v>
      </c>
      <c r="D68" s="55">
        <f t="shared" ref="D68:J68" si="30">D58/D67</f>
        <v>0.21428571428571427</v>
      </c>
      <c r="E68" s="55">
        <f t="shared" si="30"/>
        <v>7.1428571428571425E-2</v>
      </c>
      <c r="F68" s="55">
        <f t="shared" si="30"/>
        <v>0</v>
      </c>
      <c r="G68" s="55">
        <f t="shared" si="30"/>
        <v>0.25</v>
      </c>
      <c r="H68" s="55">
        <f t="shared" si="30"/>
        <v>0.125</v>
      </c>
      <c r="I68" s="55">
        <f t="shared" si="30"/>
        <v>0</v>
      </c>
      <c r="J68" s="55">
        <f t="shared" si="30"/>
        <v>0.25806451612903225</v>
      </c>
      <c r="K68" s="92"/>
      <c r="L68" s="93"/>
      <c r="M68" s="92"/>
      <c r="N68" s="106">
        <f>M67</f>
        <v>73.462903529433376</v>
      </c>
    </row>
    <row r="69" spans="1:14" ht="22.5" x14ac:dyDescent="0.15">
      <c r="A69" s="91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</row>
    <row r="70" spans="1:14" ht="22.5" x14ac:dyDescent="0.15">
      <c r="A70" s="91"/>
      <c r="B70" s="90" t="s">
        <v>141</v>
      </c>
      <c r="C70" s="46" t="s">
        <v>93</v>
      </c>
      <c r="D70" s="47">
        <f>单元面积!R134</f>
        <v>28</v>
      </c>
      <c r="E70" s="47">
        <f>单元面积!S144</f>
        <v>12</v>
      </c>
      <c r="F70" s="47">
        <f>单元面积!T144</f>
        <v>12</v>
      </c>
      <c r="G70" s="47">
        <f>单元面积!U144</f>
        <v>12</v>
      </c>
      <c r="H70" s="47">
        <f>单元面积!V144</f>
        <v>12</v>
      </c>
      <c r="I70" s="47">
        <f>单元面积!W144</f>
        <v>0</v>
      </c>
      <c r="J70" s="47">
        <f>SUM(D70:I70)</f>
        <v>76</v>
      </c>
      <c r="K70" s="92">
        <f>128*单元面积!N$41</f>
        <v>59.534883720930232</v>
      </c>
      <c r="L70" s="93">
        <f>(D70*单元面积!K$37+E70*单元面积!L$37+F70*单元面积!M$37+G70*单元面积!N$37+H70*单元面积!O$37+I70*单元面积!P$37+单元面积!Q134*单元面积!Q$37)/1000000</f>
        <v>0.50781600000000005</v>
      </c>
      <c r="M70" s="92">
        <f>K70/L70</f>
        <v>117.23711683154967</v>
      </c>
      <c r="N70" s="105">
        <f>J71</f>
        <v>0.31578947368421051</v>
      </c>
    </row>
    <row r="71" spans="1:14" x14ac:dyDescent="0.15">
      <c r="A71" s="91"/>
      <c r="B71" s="91"/>
      <c r="C71" s="46" t="s">
        <v>85</v>
      </c>
      <c r="D71" s="48">
        <f>D69/D70</f>
        <v>0</v>
      </c>
      <c r="E71" s="48">
        <f>E69/E70</f>
        <v>0.66666666666666663</v>
      </c>
      <c r="F71" s="48">
        <f>F69/F70</f>
        <v>0</v>
      </c>
      <c r="G71" s="48">
        <f>G69/G70</f>
        <v>1</v>
      </c>
      <c r="H71" s="48">
        <f>H69/H70</f>
        <v>0.33333333333333331</v>
      </c>
      <c r="I71" s="48" t="s">
        <v>134</v>
      </c>
      <c r="J71" s="48">
        <f>J69/J70</f>
        <v>0.31578947368421051</v>
      </c>
      <c r="K71" s="92"/>
      <c r="L71" s="93"/>
      <c r="M71" s="92"/>
      <c r="N71" s="106">
        <f>M70</f>
        <v>117.23711683154967</v>
      </c>
    </row>
    <row r="72" spans="1:14" ht="22.5" x14ac:dyDescent="0.15">
      <c r="A72" s="91"/>
      <c r="B72" s="91" t="s">
        <v>25</v>
      </c>
      <c r="C72" s="46" t="s">
        <v>93</v>
      </c>
      <c r="D72" s="47">
        <f>单元面积!R171</f>
        <v>36</v>
      </c>
      <c r="E72" s="47">
        <f>单元面积!S181</f>
        <v>12</v>
      </c>
      <c r="F72" s="47">
        <f>单元面积!T181</f>
        <v>12</v>
      </c>
      <c r="G72" s="47">
        <f>单元面积!U181</f>
        <v>24</v>
      </c>
      <c r="H72" s="47">
        <f>单元面积!V181</f>
        <v>12</v>
      </c>
      <c r="I72" s="47">
        <f>单元面积!W181</f>
        <v>12</v>
      </c>
      <c r="J72" s="47">
        <f>SUM(D72:I72)</f>
        <v>108</v>
      </c>
      <c r="K72" s="92">
        <f>128*单元面积!N$43</f>
        <v>32.904884318766065</v>
      </c>
      <c r="L72" s="93">
        <f>(D72*单元面积!K$37+E72*单元面积!L$37+F72*单元面积!M$37+G72*单元面积!N$37+H72*单元面积!O$37+I72*单元面积!P$37+单元面积!Q171*单元面积!Q$37)/1000000</f>
        <v>0.68386199999999997</v>
      </c>
      <c r="M72" s="92">
        <f>K72/L72</f>
        <v>48.116263688823281</v>
      </c>
      <c r="N72" s="105">
        <f>J73</f>
        <v>0.22222222222222221</v>
      </c>
    </row>
    <row r="73" spans="1:14" x14ac:dyDescent="0.15">
      <c r="A73" s="91"/>
      <c r="B73" s="91"/>
      <c r="C73" s="46" t="s">
        <v>85</v>
      </c>
      <c r="D73" s="53">
        <f t="shared" ref="D73:J73" si="31">D69/D72</f>
        <v>0</v>
      </c>
      <c r="E73" s="53">
        <f t="shared" si="31"/>
        <v>0.66666666666666663</v>
      </c>
      <c r="F73" s="53">
        <f t="shared" si="31"/>
        <v>0</v>
      </c>
      <c r="G73" s="53">
        <f t="shared" si="31"/>
        <v>0.5</v>
      </c>
      <c r="H73" s="53">
        <f t="shared" si="31"/>
        <v>0.33333333333333331</v>
      </c>
      <c r="I73" s="53">
        <f t="shared" si="31"/>
        <v>0</v>
      </c>
      <c r="J73" s="53">
        <f t="shared" si="31"/>
        <v>0.22222222222222221</v>
      </c>
      <c r="K73" s="92"/>
      <c r="L73" s="93"/>
      <c r="M73" s="92"/>
      <c r="N73" s="106">
        <f>M72</f>
        <v>48.116263688823281</v>
      </c>
    </row>
    <row r="74" spans="1:14" ht="22.5" x14ac:dyDescent="0.15">
      <c r="A74" s="91"/>
      <c r="B74" s="91" t="s">
        <v>80</v>
      </c>
      <c r="C74" s="46" t="s">
        <v>93</v>
      </c>
      <c r="D74" s="54">
        <f>单元面积!R208</f>
        <v>32</v>
      </c>
      <c r="E74" s="54">
        <f>单元面积!S218</f>
        <v>24</v>
      </c>
      <c r="F74" s="54">
        <f>单元面积!T218</f>
        <v>8</v>
      </c>
      <c r="G74" s="54">
        <f>单元面积!U218</f>
        <v>24</v>
      </c>
      <c r="H74" s="54">
        <f>单元面积!V218</f>
        <v>4</v>
      </c>
      <c r="I74" s="54">
        <f>单元面积!W218</f>
        <v>8</v>
      </c>
      <c r="J74" s="54">
        <f>SUM(D74:I74)</f>
        <v>100</v>
      </c>
      <c r="K74" s="92">
        <f>128*单元面积!N$45</f>
        <v>9.9378881987577632</v>
      </c>
      <c r="L74" s="93">
        <f>(D74*单元面积!K$37+E74*单元面积!L$37+F74*单元面积!M$37+G74*单元面积!N$37+H74*单元面积!O$37+I74*单元面积!P$37+单元面积!Q208*单元面积!Q$37)/1000000</f>
        <v>0.39411499999999999</v>
      </c>
      <c r="M74" s="92">
        <f>K74/L74</f>
        <v>25.215706579951952</v>
      </c>
      <c r="N74" s="105">
        <f>J75</f>
        <v>0.24</v>
      </c>
    </row>
    <row r="75" spans="1:14" x14ac:dyDescent="0.15">
      <c r="A75" s="91"/>
      <c r="B75" s="91"/>
      <c r="C75" s="46" t="s">
        <v>85</v>
      </c>
      <c r="D75" s="53">
        <f t="shared" ref="D75:J75" si="32">D69/D74</f>
        <v>0</v>
      </c>
      <c r="E75" s="53">
        <f t="shared" si="32"/>
        <v>0.33333333333333331</v>
      </c>
      <c r="F75" s="53">
        <f t="shared" si="32"/>
        <v>0</v>
      </c>
      <c r="G75" s="53">
        <f t="shared" si="32"/>
        <v>0.5</v>
      </c>
      <c r="H75" s="53">
        <f t="shared" si="32"/>
        <v>1</v>
      </c>
      <c r="I75" s="53">
        <f t="shared" si="32"/>
        <v>0</v>
      </c>
      <c r="J75" s="53">
        <f t="shared" si="32"/>
        <v>0.24</v>
      </c>
      <c r="K75" s="92"/>
      <c r="L75" s="93"/>
      <c r="M75" s="92"/>
      <c r="N75" s="106">
        <f>M74</f>
        <v>25.215706579951952</v>
      </c>
    </row>
    <row r="76" spans="1:14" ht="22.5" x14ac:dyDescent="0.15">
      <c r="A76" s="91"/>
      <c r="B76" s="91" t="s">
        <v>82</v>
      </c>
      <c r="C76" s="46" t="s">
        <v>93</v>
      </c>
      <c r="D76" s="47">
        <f>单元面积!R97</f>
        <v>32</v>
      </c>
      <c r="E76" s="47">
        <f>单元面积!S107</f>
        <v>24</v>
      </c>
      <c r="F76" s="47">
        <f>单元面积!T107</f>
        <v>6</v>
      </c>
      <c r="G76" s="47">
        <f>单元面积!U107</f>
        <v>12</v>
      </c>
      <c r="H76" s="47">
        <f>单元面积!V107</f>
        <v>12</v>
      </c>
      <c r="I76" s="47">
        <f>单元面积!W107</f>
        <v>0</v>
      </c>
      <c r="J76" s="47">
        <f>SUM(D76:I76)</f>
        <v>86</v>
      </c>
      <c r="K76" s="92">
        <f>128*单元面积!N$47</f>
        <v>64</v>
      </c>
      <c r="L76" s="93">
        <f>(D76*单元面积!K$37+E76*单元面积!L$37+F76*单元面积!M$37+G76*单元面积!N$37+H76*单元面积!O$37+I76*单元面积!P$37+单元面积!Q97*单元面积!Q$37)/1000000</f>
        <v>0.52254299999999998</v>
      </c>
      <c r="M76" s="92">
        <f>K76/L76</f>
        <v>122.47795875171995</v>
      </c>
      <c r="N76" s="105">
        <f>J77</f>
        <v>0.27906976744186046</v>
      </c>
    </row>
    <row r="77" spans="1:14" x14ac:dyDescent="0.15">
      <c r="A77" s="91"/>
      <c r="B77" s="91"/>
      <c r="C77" s="46" t="s">
        <v>85</v>
      </c>
      <c r="D77" s="48">
        <f>D69/D76</f>
        <v>0</v>
      </c>
      <c r="E77" s="48">
        <f>E69/E76</f>
        <v>0.33333333333333331</v>
      </c>
      <c r="F77" s="48">
        <f>F69/F76</f>
        <v>0</v>
      </c>
      <c r="G77" s="48">
        <f>G69/G76</f>
        <v>1</v>
      </c>
      <c r="H77" s="48">
        <f>H69/H76</f>
        <v>0.33333333333333331</v>
      </c>
      <c r="I77" s="48" t="s">
        <v>134</v>
      </c>
      <c r="J77" s="48">
        <f>J69/J76</f>
        <v>0.27906976744186046</v>
      </c>
      <c r="K77" s="92"/>
      <c r="L77" s="93"/>
      <c r="M77" s="92"/>
      <c r="N77" s="106">
        <f>M76</f>
        <v>122.47795875171995</v>
      </c>
    </row>
    <row r="78" spans="1:14" ht="22.5" x14ac:dyDescent="0.15">
      <c r="A78" s="91"/>
      <c r="B78" s="96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86">
        <v>31</v>
      </c>
      <c r="K78" s="92">
        <f>128*单元面积!N$49</f>
        <v>64</v>
      </c>
      <c r="L78" s="93">
        <f>(D78*单元面积!K$37+E78*单元面积!L$37+F78*单元面积!M$37+G78*单元面积!N$37+H78*单元面积!O$37+I78*单元面积!P$37+单元面积!Q70*单元面积!Q$37)/1000000</f>
        <v>0.483873</v>
      </c>
      <c r="M78" s="92">
        <f>K78/L78</f>
        <v>132.26611114899984</v>
      </c>
      <c r="N78" s="105">
        <f>J79</f>
        <v>0.77419354838709675</v>
      </c>
    </row>
    <row r="79" spans="1:14" x14ac:dyDescent="0.15">
      <c r="A79" s="91"/>
      <c r="B79" s="91"/>
      <c r="C79" s="46" t="s">
        <v>85</v>
      </c>
      <c r="D79" s="55">
        <f t="shared" ref="D79:J79" si="33">D69/D78</f>
        <v>0</v>
      </c>
      <c r="E79" s="55">
        <f t="shared" si="33"/>
        <v>0.38095238095238093</v>
      </c>
      <c r="F79" s="55">
        <f t="shared" si="33"/>
        <v>0</v>
      </c>
      <c r="G79" s="55">
        <f t="shared" si="33"/>
        <v>0.66666666666666663</v>
      </c>
      <c r="H79" s="55">
        <f t="shared" si="33"/>
        <v>0.33333333333333331</v>
      </c>
      <c r="I79" s="55">
        <f t="shared" si="33"/>
        <v>0</v>
      </c>
      <c r="J79" s="55">
        <f t="shared" si="33"/>
        <v>0.77419354838709675</v>
      </c>
      <c r="K79" s="92"/>
      <c r="L79" s="93"/>
      <c r="M79" s="92"/>
      <c r="N79" s="106">
        <f>M78</f>
        <v>132.26611114899984</v>
      </c>
    </row>
    <row r="80" spans="1:14" ht="22.5" x14ac:dyDescent="0.15">
      <c r="A80" s="91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</row>
    <row r="81" spans="1:14" ht="22.5" x14ac:dyDescent="0.15">
      <c r="A81" s="91"/>
      <c r="B81" s="90" t="s">
        <v>141</v>
      </c>
      <c r="C81" s="46" t="s">
        <v>93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92">
        <f>64*单元面积!N$41</f>
        <v>29.767441860465116</v>
      </c>
      <c r="L81" s="93">
        <f>(D81*单元面积!K$37+E81*单元面积!L$37+F81*单元面积!M$37+G81*单元面积!N$37+H81*单元面积!O$37+I81*单元面积!P$37+单元面积!Q135*单元面积!Q$37)/1000000</f>
        <v>0.36944399999999999</v>
      </c>
      <c r="M81" s="92">
        <f>K81/L81</f>
        <v>80.573623771031919</v>
      </c>
      <c r="N81" s="105">
        <f>J82</f>
        <v>0.2</v>
      </c>
    </row>
    <row r="82" spans="1:14" x14ac:dyDescent="0.15">
      <c r="A82" s="91"/>
      <c r="B82" s="91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92"/>
      <c r="L82" s="93"/>
      <c r="M82" s="92"/>
      <c r="N82" s="106">
        <f>M81</f>
        <v>80.573623771031919</v>
      </c>
    </row>
    <row r="83" spans="1:14" ht="22.5" x14ac:dyDescent="0.15">
      <c r="A83" s="91"/>
      <c r="B83" s="91" t="s">
        <v>25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92">
        <f>64*单元面积!N$43</f>
        <v>16.452442159383033</v>
      </c>
      <c r="L83" s="93">
        <f>(D83*单元面积!K$37+E83*单元面积!L$37+F83*单元面积!M$37+G83*单元面积!N$37+H83*单元面积!O$37+I83*单元面积!P$37+单元面积!Q172*单元面积!Q$37)/1000000</f>
        <v>0.47630400000000001</v>
      </c>
      <c r="M83" s="92">
        <f>K83/L83</f>
        <v>34.541893747235029</v>
      </c>
      <c r="N83" s="105">
        <f>J84</f>
        <v>0.14285714285714285</v>
      </c>
    </row>
    <row r="84" spans="1:14" x14ac:dyDescent="0.15">
      <c r="A84" s="91"/>
      <c r="B84" s="91"/>
      <c r="C84" s="46" t="s">
        <v>85</v>
      </c>
      <c r="D84" s="53">
        <f t="shared" ref="D84:J84" si="34">D80/D83</f>
        <v>0.16666666666666666</v>
      </c>
      <c r="E84" s="53">
        <f t="shared" si="34"/>
        <v>0</v>
      </c>
      <c r="F84" s="53">
        <f t="shared" si="34"/>
        <v>0</v>
      </c>
      <c r="G84" s="53">
        <f t="shared" si="34"/>
        <v>0.25</v>
      </c>
      <c r="H84" s="53">
        <f t="shared" si="34"/>
        <v>0.33333333333333331</v>
      </c>
      <c r="I84" s="53">
        <f t="shared" si="34"/>
        <v>0</v>
      </c>
      <c r="J84" s="53">
        <f t="shared" si="34"/>
        <v>0.14285714285714285</v>
      </c>
      <c r="K84" s="92"/>
      <c r="L84" s="93"/>
      <c r="M84" s="92"/>
      <c r="N84" s="106">
        <f>M83</f>
        <v>34.541893747235029</v>
      </c>
    </row>
    <row r="85" spans="1:14" ht="22.5" x14ac:dyDescent="0.15">
      <c r="A85" s="91"/>
      <c r="B85" s="91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92">
        <f>64*单元面积!N$45</f>
        <v>4.9689440993788816</v>
      </c>
      <c r="L85" s="93">
        <f>(D85*单元面积!K$37+E85*单元面积!L$37+F85*单元面积!M$37+G85*单元面积!N$37+H85*单元面积!O$37+I85*单元面积!P$37+单元面积!Q209*单元面积!Q$37)/1000000</f>
        <v>0.1561245</v>
      </c>
      <c r="M85" s="92">
        <f>K85/L85</f>
        <v>31.826805526223506</v>
      </c>
      <c r="N85" s="105">
        <f>J86</f>
        <v>0.2857142857142857</v>
      </c>
    </row>
    <row r="86" spans="1:14" x14ac:dyDescent="0.15">
      <c r="A86" s="91"/>
      <c r="B86" s="91"/>
      <c r="C86" s="46" t="s">
        <v>85</v>
      </c>
      <c r="D86" s="53">
        <f t="shared" ref="D86:J86" si="35">D80/D85</f>
        <v>0.25</v>
      </c>
      <c r="E86" s="53">
        <f t="shared" si="35"/>
        <v>0</v>
      </c>
      <c r="F86" s="53">
        <f t="shared" si="35"/>
        <v>0</v>
      </c>
      <c r="G86" s="53">
        <f t="shared" si="35"/>
        <v>0.5</v>
      </c>
      <c r="H86" s="53">
        <f t="shared" si="35"/>
        <v>2</v>
      </c>
      <c r="I86" s="53">
        <f t="shared" si="35"/>
        <v>0</v>
      </c>
      <c r="J86" s="53">
        <f t="shared" si="35"/>
        <v>0.2857142857142857</v>
      </c>
      <c r="K86" s="92"/>
      <c r="L86" s="93"/>
      <c r="M86" s="92"/>
      <c r="N86" s="106">
        <f>M85</f>
        <v>31.826805526223506</v>
      </c>
    </row>
    <row r="87" spans="1:14" ht="22.5" x14ac:dyDescent="0.15">
      <c r="A87" s="91"/>
      <c r="B87" s="91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92">
        <f>64*单元面积!N$47</f>
        <v>32</v>
      </c>
      <c r="L87" s="93">
        <f>(D87*单元面积!K$37+E87*单元面积!L$37+F87*单元面积!M$37+G87*单元面积!N$37+H87*单元面积!O$37+I87*单元面积!P$37+单元面积!Q98*单元面积!Q$37)/1000000</f>
        <v>0.46610400000000002</v>
      </c>
      <c r="M87" s="92">
        <f>K87/L87</f>
        <v>68.654205928290679</v>
      </c>
      <c r="N87" s="105">
        <f>J88</f>
        <v>0.13636363636363635</v>
      </c>
    </row>
    <row r="88" spans="1:14" x14ac:dyDescent="0.15">
      <c r="A88" s="91"/>
      <c r="B88" s="91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92"/>
      <c r="L88" s="93"/>
      <c r="M88" s="92"/>
      <c r="N88" s="106">
        <f>M87</f>
        <v>68.654205928290679</v>
      </c>
    </row>
    <row r="89" spans="1:14" ht="22.5" x14ac:dyDescent="0.15">
      <c r="A89" s="91"/>
      <c r="B89" s="96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86">
        <v>31</v>
      </c>
      <c r="K89" s="92">
        <f>64*单元面积!N$49</f>
        <v>32</v>
      </c>
      <c r="L89" s="93">
        <f>(D89*单元面积!K$37+E89*单元面积!L$37+F89*单元面积!M$37+G89*单元面积!N$37+H89*单元面积!O$37+I89*单元面积!P$37+单元面积!Q61*单元面积!Q$37)/1000000</f>
        <v>0.21779699999999999</v>
      </c>
      <c r="M89" s="92">
        <f>K89/L89</f>
        <v>146.92580705886675</v>
      </c>
      <c r="N89" s="105">
        <f>J90</f>
        <v>0.38709677419354838</v>
      </c>
    </row>
    <row r="90" spans="1:14" x14ac:dyDescent="0.15">
      <c r="A90" s="91"/>
      <c r="B90" s="91"/>
      <c r="C90" s="46" t="s">
        <v>85</v>
      </c>
      <c r="D90" s="55">
        <f t="shared" ref="D90:J90" si="36">D80/D89</f>
        <v>0.2857142857142857</v>
      </c>
      <c r="E90" s="55">
        <f t="shared" si="36"/>
        <v>0</v>
      </c>
      <c r="F90" s="55">
        <f t="shared" si="36"/>
        <v>0</v>
      </c>
      <c r="G90" s="55">
        <f t="shared" si="36"/>
        <v>1</v>
      </c>
      <c r="H90" s="55">
        <f t="shared" si="36"/>
        <v>1</v>
      </c>
      <c r="I90" s="55">
        <f t="shared" si="36"/>
        <v>0</v>
      </c>
      <c r="J90" s="55">
        <f t="shared" si="36"/>
        <v>0.38709677419354838</v>
      </c>
      <c r="K90" s="92"/>
      <c r="L90" s="93"/>
      <c r="M90" s="92"/>
      <c r="N90" s="106">
        <f>M89</f>
        <v>146.92580705886675</v>
      </c>
    </row>
    <row r="91" spans="1:14" ht="22.5" x14ac:dyDescent="0.15">
      <c r="A91" s="91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14" ht="22.5" x14ac:dyDescent="0.15">
      <c r="A92" s="91"/>
      <c r="B92" s="90" t="s">
        <v>141</v>
      </c>
      <c r="C92" s="46" t="s">
        <v>93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92">
        <f>128*单元面积!N$41</f>
        <v>59.534883720930232</v>
      </c>
      <c r="L92" s="93">
        <f>(D92*单元面积!K$37+E92*单元面积!L$37+F92*单元面积!M$37+G92*单元面积!N$37+H92*单元面积!O$37+I92*单元面积!P$37+单元面积!Q136*单元面积!Q$37)/1000000</f>
        <v>1.2314799999999999</v>
      </c>
      <c r="M92" s="92">
        <f>K92/L92</f>
        <v>48.344174262619156</v>
      </c>
      <c r="N92" s="105">
        <f>J93</f>
        <v>8.5000000000000006E-2</v>
      </c>
    </row>
    <row r="93" spans="1:14" x14ac:dyDescent="0.15">
      <c r="A93" s="91"/>
      <c r="B93" s="91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92"/>
      <c r="L93" s="93"/>
      <c r="M93" s="92"/>
      <c r="N93" s="106">
        <f>M92</f>
        <v>48.344174262619156</v>
      </c>
    </row>
    <row r="94" spans="1:14" ht="22.5" x14ac:dyDescent="0.15">
      <c r="A94" s="91"/>
      <c r="B94" s="91" t="s">
        <v>25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92">
        <f>128*单元面积!N$43</f>
        <v>32.904884318766065</v>
      </c>
      <c r="L94" s="93">
        <f>(D94*单元面积!K$37+E94*单元面积!L$37+F94*单元面积!M$37+G94*单元面积!N$37+H94*单元面积!O$37+I94*单元面积!P$37+单元面积!Q173*单元面积!Q$37)/1000000</f>
        <v>1.746448</v>
      </c>
      <c r="M94" s="92">
        <f>K94/L94</f>
        <v>18.841032953037288</v>
      </c>
      <c r="N94" s="105">
        <f>J95</f>
        <v>5.5194805194805192E-2</v>
      </c>
    </row>
    <row r="95" spans="1:14" x14ac:dyDescent="0.15">
      <c r="A95" s="91"/>
      <c r="B95" s="91"/>
      <c r="C95" s="46" t="s">
        <v>85</v>
      </c>
      <c r="D95" s="53">
        <f t="shared" ref="D95:J95" si="37">D91/D94</f>
        <v>6.8181818181818177E-2</v>
      </c>
      <c r="E95" s="53">
        <f t="shared" si="37"/>
        <v>0</v>
      </c>
      <c r="F95" s="53">
        <f t="shared" si="37"/>
        <v>0</v>
      </c>
      <c r="G95" s="53">
        <f t="shared" si="37"/>
        <v>0.125</v>
      </c>
      <c r="H95" s="53">
        <f t="shared" si="37"/>
        <v>6.8181818181818177E-2</v>
      </c>
      <c r="I95" s="53">
        <f t="shared" si="37"/>
        <v>0</v>
      </c>
      <c r="J95" s="53">
        <f t="shared" si="37"/>
        <v>5.5194805194805192E-2</v>
      </c>
      <c r="K95" s="92"/>
      <c r="L95" s="93"/>
      <c r="M95" s="92"/>
      <c r="N95" s="106">
        <f>M94</f>
        <v>18.841032953037288</v>
      </c>
    </row>
    <row r="96" spans="1:14" ht="22.5" x14ac:dyDescent="0.15">
      <c r="A96" s="91"/>
      <c r="B96" s="91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92">
        <f>128*单元面积!N$45</f>
        <v>9.9378881987577632</v>
      </c>
      <c r="L96" s="93">
        <f>(D96*单元面积!K$37+E96*单元面积!L$37+F96*单元面积!M$37+G96*单元面积!N$37+H96*单元面积!O$37+I96*单元面积!P$37+单元面积!Q210*单元面积!Q$37)/1000000</f>
        <v>1.0928715</v>
      </c>
      <c r="M96" s="92">
        <f>K96/L96</f>
        <v>9.0933730074924295</v>
      </c>
      <c r="N96" s="105">
        <f>J97</f>
        <v>5.7823129251700682E-2</v>
      </c>
    </row>
    <row r="97" spans="1:14" x14ac:dyDescent="0.15">
      <c r="A97" s="91"/>
      <c r="B97" s="91"/>
      <c r="C97" s="46" t="s">
        <v>85</v>
      </c>
      <c r="D97" s="53">
        <f t="shared" ref="D97:J97" si="38">D91/D96</f>
        <v>5.3571428571428568E-2</v>
      </c>
      <c r="E97" s="53">
        <f t="shared" si="38"/>
        <v>0</v>
      </c>
      <c r="F97" s="53">
        <f t="shared" si="38"/>
        <v>0</v>
      </c>
      <c r="G97" s="53">
        <f t="shared" si="38"/>
        <v>0.13095238095238096</v>
      </c>
      <c r="H97" s="53">
        <f t="shared" si="38"/>
        <v>0.21428571428571427</v>
      </c>
      <c r="I97" s="53">
        <f t="shared" si="38"/>
        <v>0</v>
      </c>
      <c r="J97" s="53">
        <f t="shared" si="38"/>
        <v>5.7823129251700682E-2</v>
      </c>
      <c r="K97" s="92"/>
      <c r="L97" s="93"/>
      <c r="M97" s="92"/>
      <c r="N97" s="106">
        <f>M96</f>
        <v>9.0933730074924295</v>
      </c>
    </row>
    <row r="98" spans="1:14" ht="22.5" x14ac:dyDescent="0.15">
      <c r="A98" s="91"/>
      <c r="B98" s="91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92">
        <f>128*单元面积!N$47</f>
        <v>64</v>
      </c>
      <c r="L98" s="93">
        <f>(D98*单元面积!K$37+E98*单元面积!L$37+F98*单元面积!M$37+G98*单元面积!N$37+H98*单元面积!O$37+I98*单元面积!P$37+单元面积!Q99*单元面积!Q$37)/1000000</f>
        <v>1.398312</v>
      </c>
      <c r="M98" s="92">
        <f>K98/L98</f>
        <v>45.769470618860453</v>
      </c>
      <c r="N98" s="105">
        <f>J99</f>
        <v>6.4393939393939392E-2</v>
      </c>
    </row>
    <row r="99" spans="1:14" x14ac:dyDescent="0.15">
      <c r="A99" s="91"/>
      <c r="B99" s="91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92"/>
      <c r="L99" s="93"/>
      <c r="M99" s="92"/>
      <c r="N99" s="106">
        <f>M98</f>
        <v>45.769470618860453</v>
      </c>
    </row>
    <row r="100" spans="1:14" ht="22.5" x14ac:dyDescent="0.15">
      <c r="A100" s="91"/>
      <c r="B100" s="96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92">
        <f>128*单元面积!N$49</f>
        <v>64</v>
      </c>
      <c r="L100" s="93">
        <f>(D100*单元面积!K$37+E100*单元面积!L$37+F100*单元面积!M$37+G100*单元面积!N$37+H100*单元面积!O$37+I100*单元面积!P$37+单元面积!Q62*单元面积!Q$37)/1000000</f>
        <v>1.0889850000000001</v>
      </c>
      <c r="M100" s="92">
        <f>K100/L100</f>
        <v>58.770322823546692</v>
      </c>
      <c r="N100" s="105">
        <f>J101</f>
        <v>0.10967741935483871</v>
      </c>
    </row>
    <row r="101" spans="1:14" x14ac:dyDescent="0.15">
      <c r="A101" s="91"/>
      <c r="B101" s="91"/>
      <c r="C101" s="46" t="s">
        <v>85</v>
      </c>
      <c r="D101" s="55">
        <f t="shared" ref="D101:J101" si="39">D91/D100</f>
        <v>8.5714285714285715E-2</v>
      </c>
      <c r="E101" s="55">
        <f t="shared" si="39"/>
        <v>0</v>
      </c>
      <c r="F101" s="55">
        <f t="shared" si="39"/>
        <v>0</v>
      </c>
      <c r="G101" s="55">
        <f t="shared" si="39"/>
        <v>0.36666666666666664</v>
      </c>
      <c r="H101" s="55">
        <f t="shared" si="39"/>
        <v>0.15</v>
      </c>
      <c r="I101" s="55">
        <f t="shared" si="39"/>
        <v>0</v>
      </c>
      <c r="J101" s="55">
        <f t="shared" si="39"/>
        <v>0.10967741935483871</v>
      </c>
      <c r="K101" s="92"/>
      <c r="L101" s="93"/>
      <c r="M101" s="92"/>
      <c r="N101" s="106">
        <f>M100</f>
        <v>58.770322823546692</v>
      </c>
    </row>
    <row r="102" spans="1:14" ht="22.5" x14ac:dyDescent="0.15">
      <c r="A102" s="91" t="s">
        <v>150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91"/>
      <c r="B103" s="90" t="s">
        <v>141</v>
      </c>
      <c r="C103" s="46" t="s">
        <v>93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92">
        <f>128*单元面积!N$41</f>
        <v>59.534883720930232</v>
      </c>
      <c r="L103" s="93">
        <f>(D103*单元面积!K$37+E103*单元面积!L$37+F103*单元面积!M$37+G103*单元面积!N$37+H103*单元面积!O$37+I103*单元面积!P$37+单元面积!Q139*单元面积!Q$37)/1000000</f>
        <v>0.49259199999999997</v>
      </c>
      <c r="M103" s="92">
        <f>K103/L103</f>
        <v>120.86043565654788</v>
      </c>
      <c r="N103" s="105">
        <f>J104</f>
        <v>0.125</v>
      </c>
    </row>
    <row r="104" spans="1:14" x14ac:dyDescent="0.15">
      <c r="A104" s="91"/>
      <c r="B104" s="91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92"/>
      <c r="L104" s="93"/>
      <c r="M104" s="92"/>
      <c r="N104" s="106">
        <f>M103</f>
        <v>120.86043565654788</v>
      </c>
    </row>
    <row r="105" spans="1:14" ht="22.5" x14ac:dyDescent="0.15">
      <c r="A105" s="91"/>
      <c r="B105" s="91" t="s">
        <v>25</v>
      </c>
      <c r="C105" s="46" t="s">
        <v>93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92">
        <f>128*单元面积!N$43</f>
        <v>32.904884318766065</v>
      </c>
      <c r="L105" s="93">
        <f>(D105*单元面积!K$37+E105*单元面积!L$37+F105*单元面积!M$37+G105*单元面积!N$37+H105*单元面积!O$37+I105*单元面积!P$37+单元面积!Q176*单元面积!Q$37)/1000000</f>
        <v>0.95260800000000001</v>
      </c>
      <c r="M105" s="92">
        <f>K105/L105</f>
        <v>34.541893747235029</v>
      </c>
      <c r="N105" s="105">
        <f>J106</f>
        <v>5.9523809523809521E-2</v>
      </c>
    </row>
    <row r="106" spans="1:14" x14ac:dyDescent="0.15">
      <c r="A106" s="91"/>
      <c r="B106" s="91"/>
      <c r="C106" s="46" t="s">
        <v>85</v>
      </c>
      <c r="D106" s="53">
        <f t="shared" ref="D106:J106" si="40">D102/D105</f>
        <v>0</v>
      </c>
      <c r="E106" s="53">
        <f t="shared" si="40"/>
        <v>0</v>
      </c>
      <c r="F106" s="53">
        <f t="shared" si="40"/>
        <v>0</v>
      </c>
      <c r="G106" s="53">
        <f t="shared" si="40"/>
        <v>0.16666666666666666</v>
      </c>
      <c r="H106" s="53">
        <f t="shared" si="40"/>
        <v>8.3333333333333329E-2</v>
      </c>
      <c r="I106" s="53">
        <f t="shared" si="40"/>
        <v>0</v>
      </c>
      <c r="J106" s="53">
        <f t="shared" si="40"/>
        <v>5.9523809523809521E-2</v>
      </c>
      <c r="K106" s="92"/>
      <c r="L106" s="93"/>
      <c r="M106" s="92"/>
      <c r="N106" s="106">
        <f>M105</f>
        <v>34.541893747235029</v>
      </c>
    </row>
    <row r="107" spans="1:14" ht="22.5" x14ac:dyDescent="0.15">
      <c r="A107" s="91"/>
      <c r="B107" s="91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92">
        <f>128*单元面积!N$45</f>
        <v>9.9378881987577632</v>
      </c>
      <c r="L107" s="93">
        <f>(D107*单元面积!K$37+E107*单元面积!L$37+F107*单元面积!M$37+G107*单元面积!N$37+H107*单元面积!O$37+I107*单元面积!P$37+单元面积!Q213*单元面积!Q$37)/1000000</f>
        <v>0.4683735</v>
      </c>
      <c r="M107" s="92">
        <f>K107/L107</f>
        <v>21.217870350815669</v>
      </c>
      <c r="N107" s="105">
        <f>J108</f>
        <v>7.9365079365079361E-2</v>
      </c>
    </row>
    <row r="108" spans="1:14" x14ac:dyDescent="0.15">
      <c r="A108" s="91"/>
      <c r="B108" s="91"/>
      <c r="C108" s="46" t="s">
        <v>85</v>
      </c>
      <c r="D108" s="53">
        <f t="shared" ref="D108:J108" si="41">D102/D107</f>
        <v>0</v>
      </c>
      <c r="E108" s="53">
        <f t="shared" si="41"/>
        <v>0</v>
      </c>
      <c r="F108" s="53">
        <f t="shared" si="41"/>
        <v>0</v>
      </c>
      <c r="G108" s="53">
        <f t="shared" si="41"/>
        <v>0.22222222222222221</v>
      </c>
      <c r="H108" s="53">
        <f t="shared" si="41"/>
        <v>0.33333333333333331</v>
      </c>
      <c r="I108" s="53">
        <f t="shared" si="41"/>
        <v>0</v>
      </c>
      <c r="J108" s="53">
        <f t="shared" si="41"/>
        <v>7.9365079365079361E-2</v>
      </c>
      <c r="K108" s="92"/>
      <c r="L108" s="93"/>
      <c r="M108" s="92"/>
      <c r="N108" s="106">
        <f>M107</f>
        <v>21.217870350815669</v>
      </c>
    </row>
    <row r="109" spans="1:14" ht="22.5" x14ac:dyDescent="0.15">
      <c r="A109" s="91"/>
      <c r="B109" s="91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92">
        <f>128*单元面积!N$47</f>
        <v>64</v>
      </c>
      <c r="L109" s="93">
        <f>(D109*单元面积!K$37+E109*单元面积!L$37+F109*单元面积!M$37+G109*单元面积!N$37+H109*单元面积!O$37+I109*单元面积!P$37+单元面积!Q102*单元面积!Q$37)/1000000</f>
        <v>0.699156</v>
      </c>
      <c r="M109" s="92">
        <f>K109/L109</f>
        <v>91.538941237720906</v>
      </c>
      <c r="N109" s="105">
        <f>J110</f>
        <v>7.575757575757576E-2</v>
      </c>
    </row>
    <row r="110" spans="1:14" x14ac:dyDescent="0.15">
      <c r="A110" s="91"/>
      <c r="B110" s="91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92"/>
      <c r="L110" s="93"/>
      <c r="M110" s="92"/>
      <c r="N110" s="106">
        <f>M109</f>
        <v>91.538941237720906</v>
      </c>
    </row>
    <row r="111" spans="1:14" ht="22.5" x14ac:dyDescent="0.15">
      <c r="A111" s="91"/>
      <c r="B111" s="96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92">
        <f>128*单元面积!N$49</f>
        <v>64</v>
      </c>
      <c r="L111" s="93">
        <f>(D111*单元面积!K$37+E111*单元面积!L$37+F111*单元面积!M$37+G111*单元面积!N$37+H111*单元面积!O$37+I111*单元面积!P$37+单元面积!Q65*单元面积!Q$37)/1000000</f>
        <v>0.43559399999999998</v>
      </c>
      <c r="M111" s="92">
        <f>K111/L111</f>
        <v>146.92580705886675</v>
      </c>
      <c r="N111" s="105">
        <f>J112</f>
        <v>0.16129032258064516</v>
      </c>
    </row>
    <row r="112" spans="1:14" x14ac:dyDescent="0.15">
      <c r="A112" s="91"/>
      <c r="B112" s="91"/>
      <c r="C112" s="46" t="s">
        <v>85</v>
      </c>
      <c r="D112" s="55">
        <f t="shared" ref="D112:J112" si="42">D102/D111</f>
        <v>0</v>
      </c>
      <c r="E112" s="55">
        <f t="shared" si="42"/>
        <v>0</v>
      </c>
      <c r="F112" s="55">
        <f t="shared" si="42"/>
        <v>0</v>
      </c>
      <c r="G112" s="55">
        <f t="shared" si="42"/>
        <v>0.66666666666666663</v>
      </c>
      <c r="H112" s="55">
        <f t="shared" si="42"/>
        <v>0.25</v>
      </c>
      <c r="I112" s="55">
        <f t="shared" si="42"/>
        <v>0</v>
      </c>
      <c r="J112" s="55">
        <f t="shared" si="42"/>
        <v>0.16129032258064516</v>
      </c>
      <c r="K112" s="92"/>
      <c r="L112" s="93"/>
      <c r="M112" s="92"/>
      <c r="N112" s="106">
        <f>M111</f>
        <v>146.92580705886675</v>
      </c>
    </row>
    <row r="113" spans="1:14" ht="22.5" x14ac:dyDescent="0.15">
      <c r="A113" s="91" t="s">
        <v>152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4" ht="22.5" x14ac:dyDescent="0.15">
      <c r="A114" s="91"/>
      <c r="B114" s="90" t="s">
        <v>141</v>
      </c>
      <c r="C114" s="46" t="s">
        <v>93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92">
        <f>64*单元面积!N$41</f>
        <v>29.767441860465116</v>
      </c>
      <c r="L114" s="93">
        <f>(D114*单元面积!K$37+E114*单元面积!L$37+F114*单元面积!M$37+G114*单元面积!N$37+H114*单元面积!O$37+I114*单元面积!P$37+单元面积!Q140*单元面积!Q$37)/1000000</f>
        <v>0.36944399999999999</v>
      </c>
      <c r="M114" s="92">
        <f>K114/L114</f>
        <v>80.573623771031919</v>
      </c>
      <c r="N114" s="105">
        <f>J115</f>
        <v>6.6666666666666666E-2</v>
      </c>
    </row>
    <row r="115" spans="1:14" x14ac:dyDescent="0.15">
      <c r="A115" s="91"/>
      <c r="B115" s="91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92"/>
      <c r="L115" s="93"/>
      <c r="M115" s="92"/>
      <c r="N115" s="106">
        <f>M114</f>
        <v>80.573623771031919</v>
      </c>
    </row>
    <row r="116" spans="1:14" ht="22.5" x14ac:dyDescent="0.15">
      <c r="A116" s="91"/>
      <c r="B116" s="91" t="s">
        <v>25</v>
      </c>
      <c r="C116" s="46" t="s">
        <v>93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94">
        <f>64*单元面积!N$43</f>
        <v>16.452442159383033</v>
      </c>
      <c r="L116" s="93">
        <f>(D116*单元面积!K$37+E116*单元面积!L$37+F116*单元面积!M$37+G116*单元面积!N$37+H116*单元面积!O$37+I116*单元面积!P$37+单元面积!Q177*单元面积!Q$37)/1000000</f>
        <v>0.47630400000000001</v>
      </c>
      <c r="M116" s="92">
        <f>K116/L116</f>
        <v>34.541893747235029</v>
      </c>
      <c r="N116" s="105">
        <f>J117</f>
        <v>4.7619047619047616E-2</v>
      </c>
    </row>
    <row r="117" spans="1:14" x14ac:dyDescent="0.15">
      <c r="A117" s="91"/>
      <c r="B117" s="91"/>
      <c r="C117" s="46" t="s">
        <v>85</v>
      </c>
      <c r="D117" s="53">
        <f t="shared" ref="D117:J117" si="43">D113/D116</f>
        <v>8.3333333333333329E-2</v>
      </c>
      <c r="E117" s="53">
        <f t="shared" si="43"/>
        <v>8.3333333333333329E-2</v>
      </c>
      <c r="F117" s="53">
        <f t="shared" si="43"/>
        <v>0</v>
      </c>
      <c r="G117" s="53">
        <f t="shared" si="43"/>
        <v>4.1666666666666664E-2</v>
      </c>
      <c r="H117" s="53">
        <f t="shared" si="43"/>
        <v>8.3333333333333329E-2</v>
      </c>
      <c r="I117" s="53">
        <f t="shared" si="43"/>
        <v>0</v>
      </c>
      <c r="J117" s="53">
        <f t="shared" si="43"/>
        <v>4.7619047619047616E-2</v>
      </c>
      <c r="K117" s="95"/>
      <c r="L117" s="93"/>
      <c r="M117" s="92"/>
      <c r="N117" s="106">
        <f>M116</f>
        <v>34.541893747235029</v>
      </c>
    </row>
    <row r="118" spans="1:14" ht="22.5" x14ac:dyDescent="0.15">
      <c r="A118" s="91"/>
      <c r="B118" s="91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92">
        <f>64*单元面积!N$45</f>
        <v>4.9689440993788816</v>
      </c>
      <c r="L118" s="93">
        <f>(D118*单元面积!K$37+E118*单元面积!L$37+F118*单元面积!M$37+G118*单元面积!N$37+H118*单元面积!O$37+I118*单元面积!P$37+单元面积!Q214*单元面积!Q$37)/1000000</f>
        <v>0.1561245</v>
      </c>
      <c r="M118" s="92">
        <f>K118/L118</f>
        <v>31.826805526223506</v>
      </c>
      <c r="N118" s="105">
        <f>J119</f>
        <v>9.5238095238095233E-2</v>
      </c>
    </row>
    <row r="119" spans="1:14" x14ac:dyDescent="0.15">
      <c r="A119" s="91"/>
      <c r="B119" s="91"/>
      <c r="C119" s="46" t="s">
        <v>85</v>
      </c>
      <c r="D119" s="53">
        <f t="shared" ref="D119:J119" si="44">D113/D118</f>
        <v>0.125</v>
      </c>
      <c r="E119" s="53">
        <f t="shared" si="44"/>
        <v>8.3333333333333329E-2</v>
      </c>
      <c r="F119" s="53">
        <f t="shared" si="44"/>
        <v>0</v>
      </c>
      <c r="G119" s="53">
        <f t="shared" si="44"/>
        <v>8.3333333333333329E-2</v>
      </c>
      <c r="H119" s="53">
        <f t="shared" si="44"/>
        <v>0.5</v>
      </c>
      <c r="I119" s="53">
        <f t="shared" si="44"/>
        <v>0</v>
      </c>
      <c r="J119" s="53">
        <f t="shared" si="44"/>
        <v>9.5238095238095233E-2</v>
      </c>
      <c r="K119" s="92"/>
      <c r="L119" s="93"/>
      <c r="M119" s="92"/>
      <c r="N119" s="106">
        <f>M118</f>
        <v>31.826805526223506</v>
      </c>
    </row>
    <row r="120" spans="1:14" ht="22.5" x14ac:dyDescent="0.15">
      <c r="A120" s="91"/>
      <c r="B120" s="91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92">
        <f>64*单元面积!N$47</f>
        <v>32</v>
      </c>
      <c r="L120" s="93">
        <f>(D120*单元面积!K$37+E120*单元面积!L$37+F120*单元面积!M$37+G120*单元面积!N$37+H120*单元面积!O$37+I120*单元面积!P$37+单元面积!Q103*单元面积!Q$37)/1000000</f>
        <v>0.46610400000000002</v>
      </c>
      <c r="M120" s="92">
        <f>K120/L120</f>
        <v>68.654205928290679</v>
      </c>
      <c r="N120" s="105">
        <f>J121</f>
        <v>4.5454545454545456E-2</v>
      </c>
    </row>
    <row r="121" spans="1:14" x14ac:dyDescent="0.15">
      <c r="A121" s="91"/>
      <c r="B121" s="91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92"/>
      <c r="L121" s="93"/>
      <c r="M121" s="92"/>
      <c r="N121" s="106">
        <f>M120</f>
        <v>68.654205928290679</v>
      </c>
    </row>
    <row r="122" spans="1:14" ht="22.5" x14ac:dyDescent="0.15">
      <c r="A122" s="91"/>
      <c r="B122" s="96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92">
        <f>64*单元面积!N$49</f>
        <v>32</v>
      </c>
      <c r="L122" s="93">
        <f>(D122*单元面积!K$37+E122*单元面积!L$37+F122*单元面积!M$37+G122*单元面积!N$37+H122*单元面积!O$37+I122*单元面积!P$37+单元面积!Q66*单元面积!Q$37)/1000000</f>
        <v>0.21779699999999999</v>
      </c>
      <c r="M122" s="92">
        <f>K122/L122</f>
        <v>146.92580705886675</v>
      </c>
      <c r="N122" s="105">
        <f>J123</f>
        <v>0.12903225806451613</v>
      </c>
    </row>
    <row r="123" spans="1:14" x14ac:dyDescent="0.15">
      <c r="A123" s="91"/>
      <c r="B123" s="91"/>
      <c r="C123" s="46" t="s">
        <v>85</v>
      </c>
      <c r="D123" s="55">
        <f t="shared" ref="D123:J123" si="45">D113/D122</f>
        <v>0.14285714285714285</v>
      </c>
      <c r="E123" s="55">
        <f t="shared" si="45"/>
        <v>0.14285714285714285</v>
      </c>
      <c r="F123" s="55">
        <f t="shared" si="45"/>
        <v>0</v>
      </c>
      <c r="G123" s="55">
        <f t="shared" si="45"/>
        <v>0.16666666666666666</v>
      </c>
      <c r="H123" s="55">
        <f t="shared" si="45"/>
        <v>0.25</v>
      </c>
      <c r="I123" s="55">
        <f t="shared" si="45"/>
        <v>0</v>
      </c>
      <c r="J123" s="55">
        <f t="shared" si="45"/>
        <v>0.12903225806451613</v>
      </c>
      <c r="K123" s="92"/>
      <c r="L123" s="93"/>
      <c r="M123" s="92"/>
      <c r="N123" s="106">
        <f>M122</f>
        <v>146.92580705886675</v>
      </c>
    </row>
    <row r="124" spans="1:14" ht="22.5" x14ac:dyDescent="0.15">
      <c r="A124" s="91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4" ht="22.5" x14ac:dyDescent="0.15">
      <c r="A125" s="91"/>
      <c r="B125" s="90" t="s">
        <v>141</v>
      </c>
      <c r="C125" s="46" t="s">
        <v>93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92">
        <f>64*单元面积!N$41</f>
        <v>29.767441860465116</v>
      </c>
      <c r="L125" s="93">
        <f>(D125*单元面积!K$37+E125*单元面积!L$37+F125*单元面积!M$37+G125*单元面积!N$37+H125*单元面积!O$37+I125*单元面积!P$37+单元面积!Q141*单元面积!Q$37)/1000000</f>
        <v>0.49259199999999997</v>
      </c>
      <c r="M125" s="92">
        <f>K125/L125</f>
        <v>60.430217828273939</v>
      </c>
      <c r="N125" s="105">
        <f>J126</f>
        <v>0.1</v>
      </c>
    </row>
    <row r="126" spans="1:14" x14ac:dyDescent="0.15">
      <c r="A126" s="91"/>
      <c r="B126" s="91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92"/>
      <c r="L126" s="93"/>
      <c r="M126" s="92"/>
      <c r="N126" s="106">
        <f>M125</f>
        <v>60.430217828273939</v>
      </c>
    </row>
    <row r="127" spans="1:14" ht="22.5" x14ac:dyDescent="0.15">
      <c r="A127" s="91"/>
      <c r="B127" s="91" t="s">
        <v>25</v>
      </c>
      <c r="C127" s="46" t="s">
        <v>93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94">
        <f>64*单元面积!N$43</f>
        <v>16.452442159383033</v>
      </c>
      <c r="L127" s="93">
        <f>(D127*单元面积!K$37+E127*单元面积!L$37+F127*单元面积!M$37+G127*单元面积!N$37+H127*单元面积!O$37+I127*单元面积!P$37+单元面积!Q178*单元面积!Q$37)/1000000</f>
        <v>0.63507199999999997</v>
      </c>
      <c r="M127" s="92">
        <f>K127/L127</f>
        <v>25.90642031042627</v>
      </c>
      <c r="N127" s="105">
        <f>J128</f>
        <v>7.1428571428571425E-2</v>
      </c>
    </row>
    <row r="128" spans="1:14" x14ac:dyDescent="0.15">
      <c r="A128" s="91"/>
      <c r="B128" s="91"/>
      <c r="C128" s="46" t="s">
        <v>85</v>
      </c>
      <c r="D128" s="53">
        <f t="shared" ref="D128:J128" si="46">D124/D127</f>
        <v>0.25</v>
      </c>
      <c r="E128" s="53">
        <f t="shared" si="46"/>
        <v>0.125</v>
      </c>
      <c r="F128" s="53">
        <f t="shared" si="46"/>
        <v>0</v>
      </c>
      <c r="G128" s="53">
        <f t="shared" si="46"/>
        <v>6.25E-2</v>
      </c>
      <c r="H128" s="53">
        <f t="shared" si="46"/>
        <v>0</v>
      </c>
      <c r="I128" s="53">
        <f t="shared" si="46"/>
        <v>0</v>
      </c>
      <c r="J128" s="53">
        <f t="shared" si="46"/>
        <v>7.1428571428571425E-2</v>
      </c>
      <c r="K128" s="95"/>
      <c r="L128" s="93"/>
      <c r="M128" s="92"/>
      <c r="N128" s="106">
        <f>M127</f>
        <v>25.90642031042627</v>
      </c>
    </row>
    <row r="129" spans="1:14" ht="22.5" x14ac:dyDescent="0.15">
      <c r="A129" s="91"/>
      <c r="B129" s="91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92">
        <f>64*单元面积!N$45</f>
        <v>4.9689440993788816</v>
      </c>
      <c r="L129" s="93">
        <f>(D129*单元面积!K$37+E129*单元面积!L$37+F129*单元面积!M$37+G129*单元面积!N$37+H129*单元面积!O$37+I129*单元面积!P$37+单元面积!Q215*单元面积!Q$37)/1000000</f>
        <v>0.624498</v>
      </c>
      <c r="M129" s="92">
        <f>K129/L129</f>
        <v>7.9567013815558765</v>
      </c>
      <c r="N129" s="105">
        <f>J130</f>
        <v>4.7619047619047616E-2</v>
      </c>
    </row>
    <row r="130" spans="1:14" x14ac:dyDescent="0.15">
      <c r="A130" s="91"/>
      <c r="B130" s="91"/>
      <c r="C130" s="46" t="s">
        <v>85</v>
      </c>
      <c r="D130" s="53">
        <f t="shared" ref="D130:J130" si="47">D124/D129</f>
        <v>0.125</v>
      </c>
      <c r="E130" s="53">
        <f t="shared" si="47"/>
        <v>4.1666666666666664E-2</v>
      </c>
      <c r="F130" s="53">
        <f t="shared" si="47"/>
        <v>0</v>
      </c>
      <c r="G130" s="53">
        <f t="shared" si="47"/>
        <v>4.1666666666666664E-2</v>
      </c>
      <c r="H130" s="53">
        <f t="shared" si="47"/>
        <v>0</v>
      </c>
      <c r="I130" s="53">
        <f t="shared" si="47"/>
        <v>0</v>
      </c>
      <c r="J130" s="53">
        <f t="shared" si="47"/>
        <v>4.7619047619047616E-2</v>
      </c>
      <c r="K130" s="92"/>
      <c r="L130" s="93"/>
      <c r="M130" s="92"/>
      <c r="N130" s="106">
        <f>M129</f>
        <v>7.9567013815558765</v>
      </c>
    </row>
    <row r="131" spans="1:14" ht="22.5" x14ac:dyDescent="0.15">
      <c r="A131" s="91"/>
      <c r="B131" s="91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92">
        <f>64*单元面积!N$47</f>
        <v>32</v>
      </c>
      <c r="L131" s="93">
        <f>(D131*单元面积!K$37+E131*单元面积!L$37+F131*单元面积!M$37+G131*单元面积!N$37+H131*单元面积!O$37+I131*单元面积!P$37+单元面积!Q104*单元面积!Q$37)/1000000</f>
        <v>0.46610400000000002</v>
      </c>
      <c r="M131" s="92">
        <f>K131/L131</f>
        <v>68.654205928290679</v>
      </c>
      <c r="N131" s="105">
        <f>J132</f>
        <v>9.0909090909090912E-2</v>
      </c>
    </row>
    <row r="132" spans="1:14" x14ac:dyDescent="0.15">
      <c r="A132" s="91"/>
      <c r="B132" s="91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92"/>
      <c r="L132" s="93"/>
      <c r="M132" s="92"/>
      <c r="N132" s="106">
        <f>M131</f>
        <v>68.654205928290679</v>
      </c>
    </row>
    <row r="133" spans="1:14" ht="22.5" x14ac:dyDescent="0.15">
      <c r="A133" s="91"/>
      <c r="B133" s="96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92">
        <f>64*单元面积!N$49</f>
        <v>32</v>
      </c>
      <c r="L133" s="93">
        <f>(D133*单元面积!K$37+E133*单元面积!L$37+F133*单元面积!M$37+G133*单元面积!N$37+H133*单元面积!O$37+I133*单元面积!P$37+单元面积!Q67*单元面积!Q$37)/1000000</f>
        <v>0.29039599999999999</v>
      </c>
      <c r="M133" s="92">
        <f>K133/L133</f>
        <v>110.19435529415006</v>
      </c>
      <c r="N133" s="105">
        <f>J134</f>
        <v>0.19354838709677419</v>
      </c>
    </row>
    <row r="134" spans="1:14" x14ac:dyDescent="0.15">
      <c r="A134" s="91"/>
      <c r="B134" s="91"/>
      <c r="C134" s="46" t="s">
        <v>85</v>
      </c>
      <c r="D134" s="55">
        <f t="shared" ref="D134:J134" si="48">D124/D133</f>
        <v>0.4285714285714286</v>
      </c>
      <c r="E134" s="55">
        <f t="shared" si="48"/>
        <v>0.2142857142857143</v>
      </c>
      <c r="F134" s="55">
        <f t="shared" si="48"/>
        <v>0</v>
      </c>
      <c r="G134" s="55">
        <f t="shared" si="48"/>
        <v>0.25</v>
      </c>
      <c r="H134" s="55">
        <f t="shared" si="48"/>
        <v>0</v>
      </c>
      <c r="I134" s="55">
        <f t="shared" si="48"/>
        <v>0</v>
      </c>
      <c r="J134" s="55">
        <f t="shared" si="48"/>
        <v>0.19354838709677419</v>
      </c>
      <c r="K134" s="92"/>
      <c r="L134" s="93"/>
      <c r="M134" s="92"/>
      <c r="N134" s="106">
        <f>M133</f>
        <v>110.19435529415006</v>
      </c>
    </row>
    <row r="135" spans="1:14" ht="22.5" x14ac:dyDescent="0.15">
      <c r="A135" s="91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4" ht="22.5" x14ac:dyDescent="0.15">
      <c r="A136" s="91"/>
      <c r="B136" s="90" t="s">
        <v>141</v>
      </c>
      <c r="C136" s="46" t="s">
        <v>93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92">
        <f>64*单元面积!N$41</f>
        <v>29.767441860465116</v>
      </c>
      <c r="L136" s="93">
        <f>(D136*单元面积!K$37+E136*单元面积!L$37+F136*单元面积!M$37+G136*单元面积!N$37+H136*单元面积!O$37+I136*单元面积!P$37+单元面积!Q142*单元面积!Q$37)/1000000</f>
        <v>0.36944399999999999</v>
      </c>
      <c r="M136" s="92">
        <f>K136/L136</f>
        <v>80.573623771031919</v>
      </c>
      <c r="N136" s="105">
        <f>J137</f>
        <v>0.11666666666666667</v>
      </c>
    </row>
    <row r="137" spans="1:14" x14ac:dyDescent="0.15">
      <c r="A137" s="91"/>
      <c r="B137" s="91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92"/>
      <c r="L137" s="93"/>
      <c r="M137" s="92"/>
      <c r="N137" s="106">
        <f>M136</f>
        <v>80.573623771031919</v>
      </c>
    </row>
    <row r="138" spans="1:14" ht="22.5" x14ac:dyDescent="0.15">
      <c r="A138" s="91"/>
      <c r="B138" s="91" t="s">
        <v>25</v>
      </c>
      <c r="C138" s="46" t="s">
        <v>93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94">
        <f>64*单元面积!N$43</f>
        <v>16.452442159383033</v>
      </c>
      <c r="L138" s="93">
        <f>(D138*单元面积!K$37+E138*单元面积!L$37+F138*单元面积!M$37+G138*单元面积!N$37+H138*单元面积!O$37+I138*单元面积!P$37+单元面积!Q179*单元面积!Q$37)/1000000</f>
        <v>0.47630400000000001</v>
      </c>
      <c r="M138" s="92">
        <f>K138/L138</f>
        <v>34.541893747235029</v>
      </c>
      <c r="N138" s="105">
        <f>J139</f>
        <v>8.3333333333333329E-2</v>
      </c>
    </row>
    <row r="139" spans="1:14" x14ac:dyDescent="0.15">
      <c r="A139" s="91"/>
      <c r="B139" s="91"/>
      <c r="C139" s="46" t="s">
        <v>85</v>
      </c>
      <c r="D139" s="53">
        <f t="shared" ref="D139:J139" si="49">D135/D138</f>
        <v>0.25</v>
      </c>
      <c r="E139" s="53">
        <f t="shared" si="49"/>
        <v>0.16666666666666666</v>
      </c>
      <c r="F139" s="53">
        <f t="shared" si="49"/>
        <v>0</v>
      </c>
      <c r="G139" s="53">
        <f t="shared" si="49"/>
        <v>8.3333333333333329E-2</v>
      </c>
      <c r="H139" s="53">
        <f t="shared" si="49"/>
        <v>0</v>
      </c>
      <c r="I139" s="53">
        <f t="shared" si="49"/>
        <v>0</v>
      </c>
      <c r="J139" s="53">
        <f t="shared" si="49"/>
        <v>8.3333333333333329E-2</v>
      </c>
      <c r="K139" s="95"/>
      <c r="L139" s="93"/>
      <c r="M139" s="92"/>
      <c r="N139" s="106">
        <f>M138</f>
        <v>34.541893747235029</v>
      </c>
    </row>
    <row r="140" spans="1:14" ht="22.5" x14ac:dyDescent="0.15">
      <c r="A140" s="91"/>
      <c r="B140" s="91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92">
        <f>64*单元面积!N$45</f>
        <v>4.9689440993788816</v>
      </c>
      <c r="L140" s="93">
        <f>(D140*单元面积!K$37+E140*单元面积!L$37+F140*单元面积!M$37+G140*单元面积!N$37+H140*单元面积!O$37+I140*单元面积!P$37+单元面积!Q216*单元面积!Q$37)/1000000</f>
        <v>0.34050200000000003</v>
      </c>
      <c r="M140" s="92">
        <f>K140/L140</f>
        <v>14.592995340347137</v>
      </c>
      <c r="N140" s="105">
        <f>J141</f>
        <v>8.3333333333333329E-2</v>
      </c>
    </row>
    <row r="141" spans="1:14" x14ac:dyDescent="0.15">
      <c r="A141" s="91"/>
      <c r="B141" s="91"/>
      <c r="C141" s="46" t="s">
        <v>85</v>
      </c>
      <c r="D141" s="53">
        <f t="shared" ref="D141:J141" si="50">D135/D140</f>
        <v>0.1875</v>
      </c>
      <c r="E141" s="53">
        <f t="shared" si="50"/>
        <v>8.3333333333333329E-2</v>
      </c>
      <c r="F141" s="53">
        <f t="shared" si="50"/>
        <v>0</v>
      </c>
      <c r="G141" s="53">
        <f t="shared" si="50"/>
        <v>8.3333333333333329E-2</v>
      </c>
      <c r="H141" s="53">
        <f t="shared" si="50"/>
        <v>0</v>
      </c>
      <c r="I141" s="53">
        <f t="shared" si="50"/>
        <v>0</v>
      </c>
      <c r="J141" s="53">
        <f t="shared" si="50"/>
        <v>8.3333333333333329E-2</v>
      </c>
      <c r="K141" s="92"/>
      <c r="L141" s="93"/>
      <c r="M141" s="92"/>
      <c r="N141" s="106">
        <f>M140</f>
        <v>14.592995340347137</v>
      </c>
    </row>
    <row r="142" spans="1:14" ht="22.5" x14ac:dyDescent="0.15">
      <c r="A142" s="91"/>
      <c r="B142" s="91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92">
        <f>64*单元面积!N$47</f>
        <v>32</v>
      </c>
      <c r="L142" s="93">
        <f>(D142*单元面积!K$37+E142*单元面积!L$37+F142*单元面积!M$37+G142*单元面积!N$37+H142*单元面积!O$37+I142*单元面积!P$37+单元面积!Q105*单元面积!Q$37)/1000000</f>
        <v>0.43785099999999999</v>
      </c>
      <c r="M142" s="92">
        <f>K142/L142</f>
        <v>73.084222715033192</v>
      </c>
      <c r="N142" s="105">
        <f>J143</f>
        <v>7.9545454545454544E-2</v>
      </c>
    </row>
    <row r="143" spans="1:14" x14ac:dyDescent="0.15">
      <c r="A143" s="91"/>
      <c r="B143" s="91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92"/>
      <c r="L143" s="93"/>
      <c r="M143" s="92"/>
      <c r="N143" s="106">
        <f>M142</f>
        <v>73.084222715033192</v>
      </c>
    </row>
    <row r="144" spans="1:14" ht="22.5" x14ac:dyDescent="0.15">
      <c r="A144" s="91"/>
      <c r="B144" s="96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92">
        <f>64*单元面积!N$49</f>
        <v>32</v>
      </c>
      <c r="L144" s="93">
        <f>(D144*单元面积!K$37+E144*单元面积!L$37+F144*单元面积!M$37+G144*单元面积!N$37+H144*单元面积!O$37+I144*单元面积!P$37+单元面积!Q68*单元面积!Q$37)/1000000</f>
        <v>0.21779699999999999</v>
      </c>
      <c r="M144" s="92">
        <f>K144/L144</f>
        <v>146.92580705886675</v>
      </c>
      <c r="N144" s="105">
        <f>J145</f>
        <v>0.22580645161290322</v>
      </c>
    </row>
    <row r="145" spans="1:14" x14ac:dyDescent="0.15">
      <c r="A145" s="91"/>
      <c r="B145" s="91"/>
      <c r="C145" s="46" t="s">
        <v>85</v>
      </c>
      <c r="D145" s="55">
        <f t="shared" ref="D145:J145" si="51">D135/D144</f>
        <v>0.42857142857142855</v>
      </c>
      <c r="E145" s="55">
        <f t="shared" si="51"/>
        <v>0.2857142857142857</v>
      </c>
      <c r="F145" s="55">
        <f t="shared" si="51"/>
        <v>0</v>
      </c>
      <c r="G145" s="55">
        <f t="shared" si="51"/>
        <v>0.33333333333333331</v>
      </c>
      <c r="H145" s="55">
        <f t="shared" si="51"/>
        <v>0</v>
      </c>
      <c r="I145" s="55">
        <f t="shared" si="51"/>
        <v>0</v>
      </c>
      <c r="J145" s="55">
        <f t="shared" si="51"/>
        <v>0.22580645161290322</v>
      </c>
      <c r="K145" s="92"/>
      <c r="L145" s="93"/>
      <c r="M145" s="92"/>
      <c r="N145" s="106">
        <f>M144</f>
        <v>146.92580705886675</v>
      </c>
    </row>
    <row r="146" spans="1:14" ht="22.5" x14ac:dyDescent="0.15">
      <c r="A146" s="91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14" ht="22.5" x14ac:dyDescent="0.15">
      <c r="A147" s="91"/>
      <c r="B147" s="90" t="s">
        <v>141</v>
      </c>
      <c r="C147" s="46" t="s">
        <v>93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92">
        <f>64*单元面积!N$41</f>
        <v>29.767441860465116</v>
      </c>
      <c r="L147" s="93">
        <f>(D147*单元面积!K$37+E147*单元面积!L$37+F147*单元面积!M$37+G147*单元面积!N$37+H147*单元面积!O$37+I147*单元面积!P$37+单元面积!Q144*单元面积!Q$37)/1000000</f>
        <v>0.36944399999999999</v>
      </c>
      <c r="M147" s="92">
        <f>K147/L147</f>
        <v>80.573623771031919</v>
      </c>
      <c r="N147" s="105">
        <f>J148</f>
        <v>8.3333333333333329E-2</v>
      </c>
    </row>
    <row r="148" spans="1:14" x14ac:dyDescent="0.15">
      <c r="A148" s="91"/>
      <c r="B148" s="91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92"/>
      <c r="L148" s="93"/>
      <c r="M148" s="92"/>
      <c r="N148" s="106">
        <f>M147</f>
        <v>80.573623771031919</v>
      </c>
    </row>
    <row r="149" spans="1:14" ht="22.5" x14ac:dyDescent="0.15">
      <c r="A149" s="91"/>
      <c r="B149" s="91" t="s">
        <v>25</v>
      </c>
      <c r="C149" s="46" t="s">
        <v>93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94">
        <f>64*单元面积!N$43</f>
        <v>16.452442159383033</v>
      </c>
      <c r="L149" s="93">
        <f>(D149*单元面积!K$37+E149*单元面积!L$37+F149*单元面积!M$37+G149*单元面积!N$37+H149*单元面积!O$37+I149*单元面积!P$37+单元面积!Q181*单元面积!Q$37)/1000000</f>
        <v>0.47630400000000001</v>
      </c>
      <c r="M149" s="92">
        <f>K149/L149</f>
        <v>34.541893747235029</v>
      </c>
      <c r="N149" s="105">
        <f>J150</f>
        <v>5.9523809523809521E-2</v>
      </c>
    </row>
    <row r="150" spans="1:14" x14ac:dyDescent="0.15">
      <c r="A150" s="91"/>
      <c r="B150" s="91"/>
      <c r="C150" s="46" t="s">
        <v>85</v>
      </c>
      <c r="D150" s="53">
        <f t="shared" ref="D150:J150" si="52">D146/D149</f>
        <v>8.3333333333333329E-2</v>
      </c>
      <c r="E150" s="53">
        <f t="shared" si="52"/>
        <v>0.16666666666666666</v>
      </c>
      <c r="F150" s="53">
        <f t="shared" si="52"/>
        <v>0</v>
      </c>
      <c r="G150" s="53">
        <f t="shared" si="52"/>
        <v>8.3333333333333329E-2</v>
      </c>
      <c r="H150" s="53">
        <f t="shared" si="52"/>
        <v>0</v>
      </c>
      <c r="I150" s="53">
        <f t="shared" si="52"/>
        <v>0</v>
      </c>
      <c r="J150" s="53">
        <f t="shared" si="52"/>
        <v>5.9523809523809521E-2</v>
      </c>
      <c r="K150" s="95"/>
      <c r="L150" s="93"/>
      <c r="M150" s="92"/>
      <c r="N150" s="106">
        <f>M149</f>
        <v>34.541893747235029</v>
      </c>
    </row>
    <row r="151" spans="1:14" ht="22.5" x14ac:dyDescent="0.15">
      <c r="A151" s="91"/>
      <c r="B151" s="91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92">
        <f>64*单元面积!N$45</f>
        <v>4.9689440993788816</v>
      </c>
      <c r="L151" s="93">
        <f>(D151*单元面积!K$37+E151*单元面积!L$37+F151*单元面积!M$37+G151*单元面积!N$37+H151*单元面积!O$37+I151*单元面积!P$37+单元面积!Q218*单元面积!Q$37)/1000000</f>
        <v>0.312249</v>
      </c>
      <c r="M151" s="92">
        <f>K151/L151</f>
        <v>15.913402763111753</v>
      </c>
      <c r="N151" s="105">
        <f>J152</f>
        <v>5.9523809523809521E-2</v>
      </c>
    </row>
    <row r="152" spans="1:14" x14ac:dyDescent="0.15">
      <c r="A152" s="91"/>
      <c r="B152" s="91"/>
      <c r="C152" s="46" t="s">
        <v>85</v>
      </c>
      <c r="D152" s="53">
        <f t="shared" ref="D152:J152" si="53">D146/D151</f>
        <v>6.25E-2</v>
      </c>
      <c r="E152" s="53">
        <f t="shared" si="53"/>
        <v>8.3333333333333329E-2</v>
      </c>
      <c r="F152" s="53">
        <f t="shared" si="53"/>
        <v>0</v>
      </c>
      <c r="G152" s="53">
        <f t="shared" si="53"/>
        <v>8.3333333333333329E-2</v>
      </c>
      <c r="H152" s="53">
        <f t="shared" si="53"/>
        <v>0</v>
      </c>
      <c r="I152" s="53">
        <f t="shared" si="53"/>
        <v>0</v>
      </c>
      <c r="J152" s="53">
        <f t="shared" si="53"/>
        <v>5.9523809523809521E-2</v>
      </c>
      <c r="K152" s="92"/>
      <c r="L152" s="93"/>
      <c r="M152" s="92"/>
      <c r="N152" s="106">
        <f>M151</f>
        <v>15.913402763111753</v>
      </c>
    </row>
    <row r="153" spans="1:14" ht="22.5" x14ac:dyDescent="0.15">
      <c r="A153" s="91"/>
      <c r="B153" s="91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92">
        <f>64*单元面积!N$47</f>
        <v>32</v>
      </c>
      <c r="L153" s="93">
        <f>(D153*单元面积!K$37+E153*单元面积!L$37+F153*单元面积!M$37+G153*单元面积!N$37+H153*单元面积!O$37+I153*单元面积!P$37+单元面积!Q107*单元面积!Q$37)/1000000</f>
        <v>0.349578</v>
      </c>
      <c r="M153" s="92">
        <f>K153/L153</f>
        <v>91.538941237720906</v>
      </c>
      <c r="N153" s="105">
        <f>J154</f>
        <v>7.575757575757576E-2</v>
      </c>
    </row>
    <row r="154" spans="1:14" x14ac:dyDescent="0.15">
      <c r="A154" s="91"/>
      <c r="B154" s="91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92"/>
      <c r="L154" s="93"/>
      <c r="M154" s="92"/>
      <c r="N154" s="106">
        <f>M153</f>
        <v>91.538941237720906</v>
      </c>
    </row>
    <row r="155" spans="1:14" ht="22.5" x14ac:dyDescent="0.15">
      <c r="A155" s="91"/>
      <c r="B155" s="96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92">
        <f>64*单元面积!N$49</f>
        <v>32</v>
      </c>
      <c r="L155" s="93">
        <f>(D155*单元面积!K$37+E155*单元面积!L$37+F155*单元面积!M$37+G155*单元面积!N$37+H155*单元面积!O$37+I155*单元面积!P$37+单元面积!Q70*单元面积!Q$37)/1000000</f>
        <v>0.21779699999999999</v>
      </c>
      <c r="M155" s="92">
        <f>K155/L155</f>
        <v>146.92580705886675</v>
      </c>
      <c r="N155" s="105">
        <f>J156</f>
        <v>0.16129032258064516</v>
      </c>
    </row>
    <row r="156" spans="1:14" x14ac:dyDescent="0.15">
      <c r="A156" s="91"/>
      <c r="B156" s="91"/>
      <c r="C156" s="46" t="s">
        <v>85</v>
      </c>
      <c r="D156" s="55">
        <f t="shared" ref="D156:J156" si="54">D146/D155</f>
        <v>0.14285714285714285</v>
      </c>
      <c r="E156" s="55">
        <f t="shared" si="54"/>
        <v>0.2857142857142857</v>
      </c>
      <c r="F156" s="55">
        <f t="shared" si="54"/>
        <v>0</v>
      </c>
      <c r="G156" s="55">
        <f t="shared" si="54"/>
        <v>0.33333333333333331</v>
      </c>
      <c r="H156" s="55">
        <f t="shared" si="54"/>
        <v>0</v>
      </c>
      <c r="I156" s="55">
        <f t="shared" si="54"/>
        <v>0</v>
      </c>
      <c r="J156" s="55">
        <f t="shared" si="54"/>
        <v>0.16129032258064516</v>
      </c>
      <c r="K156" s="92"/>
      <c r="L156" s="93"/>
      <c r="M156" s="92"/>
      <c r="N156" s="106">
        <f>M155</f>
        <v>146.92580705886675</v>
      </c>
    </row>
    <row r="157" spans="1:14" ht="22.5" x14ac:dyDescent="0.15">
      <c r="A157" s="91" t="s">
        <v>157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14" ht="22.5" x14ac:dyDescent="0.15">
      <c r="A158" s="91"/>
      <c r="B158" s="90" t="s">
        <v>141</v>
      </c>
      <c r="C158" s="46" t="s">
        <v>93</v>
      </c>
      <c r="D158" s="47">
        <f>单元面积!R145</f>
        <v>12</v>
      </c>
      <c r="E158" s="47">
        <f>单元面积!S155</f>
        <v>8</v>
      </c>
      <c r="F158" s="47">
        <f>单元面积!T155</f>
        <v>8</v>
      </c>
      <c r="G158" s="47">
        <f>单元面积!U155</f>
        <v>8</v>
      </c>
      <c r="H158" s="47">
        <f>单元面积!V155</f>
        <v>8</v>
      </c>
      <c r="I158" s="47">
        <f>单元面积!W155</f>
        <v>0</v>
      </c>
      <c r="J158" s="47">
        <f>SUM(D158:I158)</f>
        <v>44</v>
      </c>
      <c r="K158" s="92">
        <f>64*单元面积!N$41</f>
        <v>29.767441860465116</v>
      </c>
      <c r="L158" s="93">
        <f>(D158*单元面积!K$37+E158*单元面积!L$37+F158*单元面积!M$37+G158*单元面积!N$37+H158*单元面积!O$37+I158*单元面积!P$37+单元面积!Q145*单元面积!Q$37)/1000000</f>
        <v>0.280889</v>
      </c>
      <c r="M158" s="92">
        <f>K158/L158</f>
        <v>105.97581913305653</v>
      </c>
      <c r="N158" s="105">
        <f>J159</f>
        <v>0.15909090909090909</v>
      </c>
    </row>
    <row r="159" spans="1:14" x14ac:dyDescent="0.15">
      <c r="A159" s="91"/>
      <c r="B159" s="91"/>
      <c r="C159" s="46" t="s">
        <v>85</v>
      </c>
      <c r="D159" s="48">
        <f>D157/D158</f>
        <v>0</v>
      </c>
      <c r="E159" s="48">
        <f>E157/E158</f>
        <v>0.375</v>
      </c>
      <c r="F159" s="48">
        <f>F157/F158</f>
        <v>0</v>
      </c>
      <c r="G159" s="48">
        <f>G157/G158</f>
        <v>0.5</v>
      </c>
      <c r="H159" s="48">
        <f>H157/H158</f>
        <v>0</v>
      </c>
      <c r="I159" s="48" t="s">
        <v>134</v>
      </c>
      <c r="J159" s="48">
        <f>J157/J158</f>
        <v>0.15909090909090909</v>
      </c>
      <c r="K159" s="92"/>
      <c r="L159" s="93"/>
      <c r="M159" s="92"/>
      <c r="N159" s="106">
        <f>M158</f>
        <v>105.97581913305653</v>
      </c>
    </row>
    <row r="160" spans="1:14" ht="22.5" x14ac:dyDescent="0.15">
      <c r="A160" s="91"/>
      <c r="B160" s="91" t="s">
        <v>25</v>
      </c>
      <c r="C160" s="46" t="s">
        <v>93</v>
      </c>
      <c r="D160" s="47">
        <f>单元面积!R182</f>
        <v>16</v>
      </c>
      <c r="E160" s="47">
        <f>单元面积!S192</f>
        <v>8</v>
      </c>
      <c r="F160" s="47">
        <f>单元面积!T192</f>
        <v>8</v>
      </c>
      <c r="G160" s="47">
        <f>单元面积!U192</f>
        <v>16</v>
      </c>
      <c r="H160" s="47">
        <f>单元面积!V192</f>
        <v>8</v>
      </c>
      <c r="I160" s="47">
        <f>单元面积!W192</f>
        <v>8</v>
      </c>
      <c r="J160" s="47">
        <f>SUM(D160:I160)</f>
        <v>64</v>
      </c>
      <c r="K160" s="94">
        <f>64*单元面积!N$43</f>
        <v>16.452442159383033</v>
      </c>
      <c r="L160" s="93">
        <f>(D160*单元面积!K$37+E160*单元面积!L$37+F160*单元面积!M$37+G160*单元面积!N$37+H160*单元面积!O$37+I160*单元面积!P$37+单元面积!Q182*单元面积!Q$37)/1000000</f>
        <v>0.38672200000000001</v>
      </c>
      <c r="M160" s="92">
        <f>K160/L160</f>
        <v>42.543331280307385</v>
      </c>
      <c r="N160" s="105">
        <f>J161</f>
        <v>0.109375</v>
      </c>
    </row>
    <row r="161" spans="1:14" x14ac:dyDescent="0.15">
      <c r="A161" s="91"/>
      <c r="B161" s="91"/>
      <c r="C161" s="46" t="s">
        <v>85</v>
      </c>
      <c r="D161" s="53">
        <f t="shared" ref="D161:J161" si="55">D157/D160</f>
        <v>0</v>
      </c>
      <c r="E161" s="53">
        <f t="shared" si="55"/>
        <v>0.375</v>
      </c>
      <c r="F161" s="53">
        <f t="shared" si="55"/>
        <v>0</v>
      </c>
      <c r="G161" s="53">
        <f t="shared" si="55"/>
        <v>0.25</v>
      </c>
      <c r="H161" s="53">
        <f t="shared" si="55"/>
        <v>0</v>
      </c>
      <c r="I161" s="53">
        <f t="shared" si="55"/>
        <v>0</v>
      </c>
      <c r="J161" s="53">
        <f t="shared" si="55"/>
        <v>0.109375</v>
      </c>
      <c r="K161" s="95"/>
      <c r="L161" s="93"/>
      <c r="M161" s="92"/>
      <c r="N161" s="106">
        <f>M160</f>
        <v>42.543331280307385</v>
      </c>
    </row>
    <row r="162" spans="1:14" ht="22.5" x14ac:dyDescent="0.15">
      <c r="A162" s="91"/>
      <c r="B162" s="91" t="s">
        <v>80</v>
      </c>
      <c r="C162" s="46" t="s">
        <v>93</v>
      </c>
      <c r="D162" s="54">
        <f>单元面积!R219</f>
        <v>24</v>
      </c>
      <c r="E162" s="54">
        <f>单元面积!S229</f>
        <v>12</v>
      </c>
      <c r="F162" s="54">
        <f>单元面积!T229</f>
        <v>4</v>
      </c>
      <c r="G162" s="54">
        <f>单元面积!U229</f>
        <v>12</v>
      </c>
      <c r="H162" s="54">
        <f>单元面积!V229</f>
        <v>2</v>
      </c>
      <c r="I162" s="54">
        <f>单元面积!W229</f>
        <v>4</v>
      </c>
      <c r="J162" s="54">
        <f>SUM(D162:I162)</f>
        <v>58</v>
      </c>
      <c r="K162" s="92">
        <f>64*单元面积!N$45</f>
        <v>4.9689440993788816</v>
      </c>
      <c r="L162" s="93">
        <f>(D162*单元面积!K$37+E162*单元面积!L$37+F162*单元面积!M$37+G162*单元面积!N$37+H162*单元面积!O$37+I162*单元面积!P$37+单元面积!Q219*单元面积!Q$37)/1000000</f>
        <v>0.23799049999999999</v>
      </c>
      <c r="M162" s="92">
        <f>K162/L162</f>
        <v>20.87874977941927</v>
      </c>
      <c r="N162" s="105">
        <f>J163</f>
        <v>0.1206896551724138</v>
      </c>
    </row>
    <row r="163" spans="1:14" x14ac:dyDescent="0.15">
      <c r="A163" s="91"/>
      <c r="B163" s="91"/>
      <c r="C163" s="46" t="s">
        <v>85</v>
      </c>
      <c r="D163" s="53">
        <f t="shared" ref="D163:J163" si="56">D157/D162</f>
        <v>0</v>
      </c>
      <c r="E163" s="53">
        <f t="shared" si="56"/>
        <v>0.25</v>
      </c>
      <c r="F163" s="53">
        <f t="shared" si="56"/>
        <v>0</v>
      </c>
      <c r="G163" s="53">
        <f t="shared" si="56"/>
        <v>0.33333333333333331</v>
      </c>
      <c r="H163" s="53">
        <f t="shared" si="56"/>
        <v>0</v>
      </c>
      <c r="I163" s="53">
        <f t="shared" si="56"/>
        <v>0</v>
      </c>
      <c r="J163" s="53">
        <f t="shared" si="56"/>
        <v>0.1206896551724138</v>
      </c>
      <c r="K163" s="92"/>
      <c r="L163" s="93"/>
      <c r="M163" s="92"/>
      <c r="N163" s="106">
        <f>M162</f>
        <v>20.87874977941927</v>
      </c>
    </row>
    <row r="164" spans="1:14" ht="22.5" x14ac:dyDescent="0.15">
      <c r="A164" s="91"/>
      <c r="B164" s="91" t="s">
        <v>82</v>
      </c>
      <c r="C164" s="46" t="s">
        <v>93</v>
      </c>
      <c r="D164" s="47">
        <f>单元面积!R108</f>
        <v>8</v>
      </c>
      <c r="E164" s="47">
        <f>单元面积!S118</f>
        <v>32</v>
      </c>
      <c r="F164" s="47">
        <f>单元面积!T118</f>
        <v>8</v>
      </c>
      <c r="G164" s="47">
        <f>单元面积!U118</f>
        <v>16</v>
      </c>
      <c r="H164" s="47">
        <f>单元面积!V118</f>
        <v>16</v>
      </c>
      <c r="I164" s="47">
        <f>单元面积!W118</f>
        <v>0</v>
      </c>
      <c r="J164" s="47">
        <f>SUM(D164:I164)</f>
        <v>80</v>
      </c>
      <c r="K164" s="92">
        <f>64*单元面积!N$47</f>
        <v>32</v>
      </c>
      <c r="L164" s="93">
        <f>(D164*单元面积!K$37+E164*单元面积!L$37+F164*单元面积!M$37+G164*单元面积!N$37+H164*单元面积!O$37+I164*单元面积!P$37+单元面积!Q108*单元面积!Q$37)/1000000</f>
        <v>0.39691799999999999</v>
      </c>
      <c r="M164" s="92">
        <f>K164/L164</f>
        <v>80.621186239979039</v>
      </c>
      <c r="N164" s="105">
        <f>J165</f>
        <v>8.7499999999999994E-2</v>
      </c>
    </row>
    <row r="165" spans="1:14" x14ac:dyDescent="0.15">
      <c r="A165" s="91"/>
      <c r="B165" s="91"/>
      <c r="C165" s="46" t="s">
        <v>85</v>
      </c>
      <c r="D165" s="48">
        <f>D157/D164</f>
        <v>0</v>
      </c>
      <c r="E165" s="48">
        <f>E157/E164</f>
        <v>9.375E-2</v>
      </c>
      <c r="F165" s="48">
        <f>F157/F164</f>
        <v>0</v>
      </c>
      <c r="G165" s="48">
        <f>G157/G164</f>
        <v>0.25</v>
      </c>
      <c r="H165" s="48">
        <f>H157/H164</f>
        <v>0</v>
      </c>
      <c r="I165" s="48" t="s">
        <v>134</v>
      </c>
      <c r="J165" s="48">
        <f>J157/J164</f>
        <v>8.7499999999999994E-2</v>
      </c>
      <c r="K165" s="92"/>
      <c r="L165" s="93"/>
      <c r="M165" s="92"/>
      <c r="N165" s="106">
        <f>M164</f>
        <v>80.621186239979039</v>
      </c>
    </row>
    <row r="166" spans="1:14" ht="22.5" x14ac:dyDescent="0.15">
      <c r="A166" s="91"/>
      <c r="B166" s="96" t="s">
        <v>84</v>
      </c>
      <c r="C166" s="46" t="s">
        <v>93</v>
      </c>
      <c r="D166" s="57">
        <f>单元面积!R71</f>
        <v>7</v>
      </c>
      <c r="E166" s="57">
        <f>单元面积!S81</f>
        <v>7</v>
      </c>
      <c r="F166" s="57">
        <f>单元面积!T81</f>
        <v>3</v>
      </c>
      <c r="G166" s="57">
        <f>单元面积!U81</f>
        <v>6</v>
      </c>
      <c r="H166" s="57">
        <f>单元面积!V81</f>
        <v>4</v>
      </c>
      <c r="I166" s="57">
        <f>单元面积!W81</f>
        <v>4</v>
      </c>
      <c r="J166" s="57">
        <f>SUM(D166:I166)</f>
        <v>31</v>
      </c>
      <c r="K166" s="92">
        <f>64*单元面积!N$49</f>
        <v>32</v>
      </c>
      <c r="L166" s="93">
        <f>(D166*单元面积!K$37+E166*单元面积!L$37+F166*单元面积!M$37+G166*单元面积!N$37+H166*单元面积!O$37+I166*单元面积!P$37+单元面积!Q71*单元面积!Q$37)/1000000</f>
        <v>0.21779699999999999</v>
      </c>
      <c r="M166" s="92">
        <f>K166/L166</f>
        <v>146.92580705886675</v>
      </c>
      <c r="N166" s="105">
        <f>J167</f>
        <v>0.22580645161290322</v>
      </c>
    </row>
    <row r="167" spans="1:14" x14ac:dyDescent="0.15">
      <c r="A167" s="91"/>
      <c r="B167" s="91"/>
      <c r="C167" s="46" t="s">
        <v>85</v>
      </c>
      <c r="D167" s="55">
        <f t="shared" ref="D167:J167" si="57">D157/D166</f>
        <v>0</v>
      </c>
      <c r="E167" s="55">
        <f t="shared" si="57"/>
        <v>0.42857142857142855</v>
      </c>
      <c r="F167" s="55">
        <f t="shared" si="57"/>
        <v>0</v>
      </c>
      <c r="G167" s="55">
        <f t="shared" si="57"/>
        <v>0.66666666666666663</v>
      </c>
      <c r="H167" s="55">
        <f t="shared" si="57"/>
        <v>0</v>
      </c>
      <c r="I167" s="55">
        <f t="shared" si="57"/>
        <v>0</v>
      </c>
      <c r="J167" s="55">
        <f t="shared" si="57"/>
        <v>0.22580645161290322</v>
      </c>
      <c r="K167" s="92"/>
      <c r="L167" s="93"/>
      <c r="M167" s="92"/>
      <c r="N167" s="106">
        <f>M166</f>
        <v>146.92580705886675</v>
      </c>
    </row>
  </sheetData>
  <mergeCells count="322">
    <mergeCell ref="B166:B167"/>
    <mergeCell ref="K166:K167"/>
    <mergeCell ref="L166:L167"/>
    <mergeCell ref="M166:M167"/>
    <mergeCell ref="K162:K163"/>
    <mergeCell ref="L162:L163"/>
    <mergeCell ref="M162:M163"/>
    <mergeCell ref="B164:B165"/>
    <mergeCell ref="K164:K165"/>
    <mergeCell ref="L164:L165"/>
    <mergeCell ref="M164:M165"/>
    <mergeCell ref="A157:A167"/>
    <mergeCell ref="B158:B159"/>
    <mergeCell ref="K158:K159"/>
    <mergeCell ref="L158:L159"/>
    <mergeCell ref="M158:M159"/>
    <mergeCell ref="B160:B161"/>
    <mergeCell ref="K160:K161"/>
    <mergeCell ref="L160:L161"/>
    <mergeCell ref="M160:M161"/>
    <mergeCell ref="B162:B163"/>
    <mergeCell ref="B153:B154"/>
    <mergeCell ref="K153:K154"/>
    <mergeCell ref="L153:L154"/>
    <mergeCell ref="M153:M154"/>
    <mergeCell ref="B155:B156"/>
    <mergeCell ref="K155:K156"/>
    <mergeCell ref="L155:L156"/>
    <mergeCell ref="M155:M156"/>
    <mergeCell ref="K149:K150"/>
    <mergeCell ref="L149:L150"/>
    <mergeCell ref="M149:M150"/>
    <mergeCell ref="B151:B152"/>
    <mergeCell ref="K151:K152"/>
    <mergeCell ref="L151:L152"/>
    <mergeCell ref="M151:M152"/>
    <mergeCell ref="B144:B145"/>
    <mergeCell ref="K144:K145"/>
    <mergeCell ref="L144:L145"/>
    <mergeCell ref="M144:M145"/>
    <mergeCell ref="A146:A156"/>
    <mergeCell ref="B147:B148"/>
    <mergeCell ref="K147:K148"/>
    <mergeCell ref="L147:L148"/>
    <mergeCell ref="M147:M148"/>
    <mergeCell ref="B149:B150"/>
    <mergeCell ref="K140:K141"/>
    <mergeCell ref="L140:L141"/>
    <mergeCell ref="M140:M141"/>
    <mergeCell ref="B142:B143"/>
    <mergeCell ref="K142:K143"/>
    <mergeCell ref="L142:L143"/>
    <mergeCell ref="M142:M143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K127:K128"/>
    <mergeCell ref="L127:L128"/>
    <mergeCell ref="M127:M128"/>
    <mergeCell ref="B129:B130"/>
    <mergeCell ref="K129:K130"/>
    <mergeCell ref="L129:L130"/>
    <mergeCell ref="M129:M130"/>
    <mergeCell ref="B122:B123"/>
    <mergeCell ref="K122:K123"/>
    <mergeCell ref="L122:L123"/>
    <mergeCell ref="M122:M123"/>
    <mergeCell ref="A124:A134"/>
    <mergeCell ref="B125:B126"/>
    <mergeCell ref="K125:K126"/>
    <mergeCell ref="L125:L126"/>
    <mergeCell ref="M125:M126"/>
    <mergeCell ref="B127:B128"/>
    <mergeCell ref="K118:K119"/>
    <mergeCell ref="L118:L119"/>
    <mergeCell ref="M118:M119"/>
    <mergeCell ref="B120:B121"/>
    <mergeCell ref="K120:K121"/>
    <mergeCell ref="L120:L121"/>
    <mergeCell ref="M120:M121"/>
    <mergeCell ref="A113:A123"/>
    <mergeCell ref="B114:B115"/>
    <mergeCell ref="K114:K115"/>
    <mergeCell ref="L114:L115"/>
    <mergeCell ref="M114:M115"/>
    <mergeCell ref="B116:B117"/>
    <mergeCell ref="K116:K117"/>
    <mergeCell ref="L116:L117"/>
    <mergeCell ref="M116:M117"/>
    <mergeCell ref="B118:B119"/>
    <mergeCell ref="B109:B110"/>
    <mergeCell ref="K109:K110"/>
    <mergeCell ref="L109:L110"/>
    <mergeCell ref="M109:M110"/>
    <mergeCell ref="B111:B112"/>
    <mergeCell ref="K111:K112"/>
    <mergeCell ref="L111:L112"/>
    <mergeCell ref="M111:M112"/>
    <mergeCell ref="K105:K106"/>
    <mergeCell ref="L105:L106"/>
    <mergeCell ref="M105:M106"/>
    <mergeCell ref="B107:B108"/>
    <mergeCell ref="K107:K108"/>
    <mergeCell ref="L107:L108"/>
    <mergeCell ref="M107:M108"/>
    <mergeCell ref="B100:B101"/>
    <mergeCell ref="K100:K101"/>
    <mergeCell ref="L100:L101"/>
    <mergeCell ref="M100:M101"/>
    <mergeCell ref="A102:A112"/>
    <mergeCell ref="B103:B104"/>
    <mergeCell ref="K103:K104"/>
    <mergeCell ref="L103:L104"/>
    <mergeCell ref="M103:M104"/>
    <mergeCell ref="B105:B106"/>
    <mergeCell ref="K96:K97"/>
    <mergeCell ref="L96:L97"/>
    <mergeCell ref="M96:M97"/>
    <mergeCell ref="B98:B99"/>
    <mergeCell ref="K98:K99"/>
    <mergeCell ref="L98:L99"/>
    <mergeCell ref="M98:M99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B87:B88"/>
    <mergeCell ref="K87:K88"/>
    <mergeCell ref="L87:L88"/>
    <mergeCell ref="M87:M88"/>
    <mergeCell ref="B89:B90"/>
    <mergeCell ref="K89:K90"/>
    <mergeCell ref="L89:L90"/>
    <mergeCell ref="M89:M90"/>
    <mergeCell ref="K83:K84"/>
    <mergeCell ref="L83:L84"/>
    <mergeCell ref="M83:M84"/>
    <mergeCell ref="B85:B86"/>
    <mergeCell ref="K85:K86"/>
    <mergeCell ref="L85:L86"/>
    <mergeCell ref="M85:M86"/>
    <mergeCell ref="B78:B79"/>
    <mergeCell ref="K78:K79"/>
    <mergeCell ref="L78:L79"/>
    <mergeCell ref="M78:M79"/>
    <mergeCell ref="A80:A90"/>
    <mergeCell ref="B81:B82"/>
    <mergeCell ref="K81:K82"/>
    <mergeCell ref="L81:L82"/>
    <mergeCell ref="M81:M82"/>
    <mergeCell ref="B83:B84"/>
    <mergeCell ref="K74:K75"/>
    <mergeCell ref="L74:L75"/>
    <mergeCell ref="M74:M75"/>
    <mergeCell ref="B76:B77"/>
    <mergeCell ref="K76:K77"/>
    <mergeCell ref="L76:L77"/>
    <mergeCell ref="M76:M77"/>
    <mergeCell ref="A69:A79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B65:B66"/>
    <mergeCell ref="K65:K66"/>
    <mergeCell ref="L65:L66"/>
    <mergeCell ref="M65:M66"/>
    <mergeCell ref="B67:B68"/>
    <mergeCell ref="K67:K68"/>
    <mergeCell ref="L67:L68"/>
    <mergeCell ref="M67:M68"/>
    <mergeCell ref="K61:K62"/>
    <mergeCell ref="L61:L62"/>
    <mergeCell ref="M61:M62"/>
    <mergeCell ref="B63:B64"/>
    <mergeCell ref="K63:K64"/>
    <mergeCell ref="L63:L64"/>
    <mergeCell ref="M63:M64"/>
    <mergeCell ref="B56:B57"/>
    <mergeCell ref="K56:K57"/>
    <mergeCell ref="L56:L57"/>
    <mergeCell ref="M56:M57"/>
    <mergeCell ref="A58:A68"/>
    <mergeCell ref="B59:B60"/>
    <mergeCell ref="K59:K60"/>
    <mergeCell ref="L59:L60"/>
    <mergeCell ref="M59:M60"/>
    <mergeCell ref="B61:B62"/>
    <mergeCell ref="K52:K53"/>
    <mergeCell ref="L52:L53"/>
    <mergeCell ref="M52:M53"/>
    <mergeCell ref="B54:B55"/>
    <mergeCell ref="K54:K55"/>
    <mergeCell ref="L54:L55"/>
    <mergeCell ref="M54:M55"/>
    <mergeCell ref="A47:A57"/>
    <mergeCell ref="B48:B49"/>
    <mergeCell ref="K48:K49"/>
    <mergeCell ref="L48:L49"/>
    <mergeCell ref="M48:M49"/>
    <mergeCell ref="B50:B51"/>
    <mergeCell ref="K50:K51"/>
    <mergeCell ref="L50:L51"/>
    <mergeCell ref="M50:M51"/>
    <mergeCell ref="B52:B53"/>
    <mergeCell ref="B43:B44"/>
    <mergeCell ref="K43:K44"/>
    <mergeCell ref="L43:L44"/>
    <mergeCell ref="M43:M44"/>
    <mergeCell ref="B45:B46"/>
    <mergeCell ref="K45:K46"/>
    <mergeCell ref="L45:L46"/>
    <mergeCell ref="M45:M46"/>
    <mergeCell ref="K39:K40"/>
    <mergeCell ref="L39:L40"/>
    <mergeCell ref="M39:M40"/>
    <mergeCell ref="B41:B42"/>
    <mergeCell ref="K41:K42"/>
    <mergeCell ref="L41:L42"/>
    <mergeCell ref="M41:M42"/>
    <mergeCell ref="B34:B35"/>
    <mergeCell ref="K34:K35"/>
    <mergeCell ref="L34:L35"/>
    <mergeCell ref="M34:M35"/>
    <mergeCell ref="A36:A46"/>
    <mergeCell ref="B37:B38"/>
    <mergeCell ref="K37:K38"/>
    <mergeCell ref="L37:L38"/>
    <mergeCell ref="M37:M38"/>
    <mergeCell ref="B39:B40"/>
    <mergeCell ref="K30:K31"/>
    <mergeCell ref="L30:L31"/>
    <mergeCell ref="M30:M31"/>
    <mergeCell ref="B32:B33"/>
    <mergeCell ref="K32:K33"/>
    <mergeCell ref="L32:L33"/>
    <mergeCell ref="M32:M33"/>
    <mergeCell ref="A25:A35"/>
    <mergeCell ref="B26:B27"/>
    <mergeCell ref="K26:K27"/>
    <mergeCell ref="L26:L27"/>
    <mergeCell ref="M26:M27"/>
    <mergeCell ref="B28:B29"/>
    <mergeCell ref="K28:K29"/>
    <mergeCell ref="L28:L29"/>
    <mergeCell ref="M28:M29"/>
    <mergeCell ref="B30:B31"/>
    <mergeCell ref="B21:B22"/>
    <mergeCell ref="K21:K22"/>
    <mergeCell ref="L21:L22"/>
    <mergeCell ref="M21:M22"/>
    <mergeCell ref="B23:B24"/>
    <mergeCell ref="K23:K24"/>
    <mergeCell ref="L23:L24"/>
    <mergeCell ref="M23:M24"/>
    <mergeCell ref="K17:K18"/>
    <mergeCell ref="L17:L18"/>
    <mergeCell ref="M17:M18"/>
    <mergeCell ref="B19:B20"/>
    <mergeCell ref="K19:K20"/>
    <mergeCell ref="L19:L20"/>
    <mergeCell ref="M19:M20"/>
    <mergeCell ref="B12:B13"/>
    <mergeCell ref="K12:K13"/>
    <mergeCell ref="L12:L13"/>
    <mergeCell ref="M12:M13"/>
    <mergeCell ref="A14:A24"/>
    <mergeCell ref="B15:B16"/>
    <mergeCell ref="K15:K16"/>
    <mergeCell ref="L15:L16"/>
    <mergeCell ref="M15:M16"/>
    <mergeCell ref="B17:B18"/>
    <mergeCell ref="B8:B9"/>
    <mergeCell ref="K8:K9"/>
    <mergeCell ref="L8:L9"/>
    <mergeCell ref="M8:M9"/>
    <mergeCell ref="B10:B11"/>
    <mergeCell ref="K10:K11"/>
    <mergeCell ref="L10:L11"/>
    <mergeCell ref="M10:M11"/>
    <mergeCell ref="L4:L5"/>
    <mergeCell ref="M4:M5"/>
    <mergeCell ref="B6:B7"/>
    <mergeCell ref="K6:K7"/>
    <mergeCell ref="L6:L7"/>
    <mergeCell ref="M6:M7"/>
    <mergeCell ref="A1:A2"/>
    <mergeCell ref="B1:B2"/>
    <mergeCell ref="C1:J1"/>
    <mergeCell ref="K1:M1"/>
    <mergeCell ref="K2:K3"/>
    <mergeCell ref="L2:L3"/>
    <mergeCell ref="M2:M3"/>
    <mergeCell ref="A3:A13"/>
    <mergeCell ref="B4:B5"/>
    <mergeCell ref="K4:K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3" sqref="A23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99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103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103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103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103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100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99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1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103"/>
      <c r="B9" s="5" t="s">
        <v>20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100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2</v>
      </c>
    </row>
    <row r="11" spans="1:11" x14ac:dyDescent="0.15">
      <c r="A11" s="99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100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104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104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" sqref="E1:E1048576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99" t="str">
        <f>架构比较!A2</f>
        <v>本文</v>
      </c>
      <c r="B2" s="5">
        <f>SUMPRODUCT(架构比较!C2:C6,架构比较!$K2:$K6)*单元面积!B10</f>
        <v>19020</v>
      </c>
      <c r="C2" s="5">
        <f>SUMPRODUCT(架构比较!D2:D6,架构比较!$K2:$K6)*单元面积!C10</f>
        <v>22524</v>
      </c>
      <c r="D2" s="5">
        <f>SUMPRODUCT(架构比较!E2:E6,架构比较!$K2:$K6)*单元面积!D10</f>
        <v>28260</v>
      </c>
      <c r="E2" s="5">
        <f>SUMPRODUCT(架构比较!F2:F6,架构比较!$K2:$K6)*单元面积!E10</f>
        <v>4788</v>
      </c>
      <c r="F2" s="5">
        <f>SUMPRODUCT(架构比较!G2:G6,架构比较!$K2:$K6)*单元面积!F10</f>
        <v>51191</v>
      </c>
      <c r="G2" s="5">
        <f>SUMPRODUCT(架构比较!H2:H6,架构比较!$K2:$K6)*单元面积!G10</f>
        <v>34024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143754</v>
      </c>
      <c r="K2" s="5">
        <f>SUM(B2:I2)</f>
        <v>159807</v>
      </c>
    </row>
    <row r="3" spans="1:11" x14ac:dyDescent="0.15">
      <c r="A3" s="100"/>
      <c r="B3" s="29">
        <f>B2/$K2</f>
        <v>0.11901856614541291</v>
      </c>
      <c r="C3" s="29">
        <f t="shared" ref="C3:J3" si="0">C2/$K2</f>
        <v>0.14094501492425238</v>
      </c>
      <c r="D3" s="29">
        <f t="shared" si="0"/>
        <v>0.17683831121290056</v>
      </c>
      <c r="E3" s="29">
        <f t="shared" si="0"/>
        <v>2.9961140625879967E-2</v>
      </c>
      <c r="F3" s="29">
        <f t="shared" si="0"/>
        <v>0.32033014824131611</v>
      </c>
      <c r="G3" s="29">
        <f t="shared" si="0"/>
        <v>0.2129068188502381</v>
      </c>
      <c r="H3" s="29">
        <f t="shared" si="0"/>
        <v>0</v>
      </c>
      <c r="I3" s="29">
        <f t="shared" si="0"/>
        <v>0</v>
      </c>
      <c r="J3" s="29">
        <f t="shared" si="0"/>
        <v>0.8995475792674914</v>
      </c>
      <c r="K3" s="5"/>
    </row>
    <row r="4" spans="1:11" x14ac:dyDescent="0.15">
      <c r="A4" s="99" t="str">
        <f>架构比较!A8</f>
        <v>TH</v>
      </c>
      <c r="B4" s="5">
        <f>SUMPRODUCT(架构比较!C8:C9,架构比较!$K8:$K9)*单元面积!B9</f>
        <v>21208</v>
      </c>
      <c r="C4" s="5">
        <f>SUMPRODUCT(架构比较!D8:D9,架构比较!$K8:$K9)*单元面积!C9</f>
        <v>67848</v>
      </c>
      <c r="D4" s="5">
        <f>SUMPRODUCT(架构比较!E8:E9,架构比较!$K8:$K9)*单元面积!D9</f>
        <v>29924</v>
      </c>
      <c r="E4" s="5">
        <f>SUMPRODUCT(架构比较!F8:F9,架构比较!$K8:$K9)*单元面积!E9</f>
        <v>16776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0</v>
      </c>
      <c r="I4" s="5">
        <f>SUMPRODUCT(架构比较!J8:J9,架构比较!$K8:$K9)*单元面积!I9</f>
        <v>0</v>
      </c>
      <c r="J4" s="5">
        <f>架构比较!K10*单元面积!K9</f>
        <v>95836</v>
      </c>
      <c r="K4" s="5">
        <f>SUM(B4:I4)</f>
        <v>340520</v>
      </c>
    </row>
    <row r="5" spans="1:11" x14ac:dyDescent="0.15">
      <c r="A5" s="100"/>
      <c r="B5" s="29">
        <f>B4/$K4</f>
        <v>6.2281216962292961E-2</v>
      </c>
      <c r="C5" s="29">
        <f t="shared" ref="C5:J5" si="1">C4/$K4</f>
        <v>0.19924820862210738</v>
      </c>
      <c r="D5" s="29">
        <f t="shared" si="1"/>
        <v>8.7877364031481262E-2</v>
      </c>
      <c r="E5" s="29">
        <f t="shared" si="1"/>
        <v>4.9265828732526724E-2</v>
      </c>
      <c r="F5" s="29">
        <f t="shared" si="1"/>
        <v>0.60132738165159172</v>
      </c>
      <c r="G5" s="29">
        <f t="shared" si="1"/>
        <v>0</v>
      </c>
      <c r="H5" s="29">
        <f t="shared" si="1"/>
        <v>0</v>
      </c>
      <c r="I5" s="29">
        <f t="shared" si="1"/>
        <v>0</v>
      </c>
      <c r="J5" s="29">
        <f t="shared" si="1"/>
        <v>0.28144015035827558</v>
      </c>
      <c r="K5" s="5"/>
    </row>
    <row r="6" spans="1:11" x14ac:dyDescent="0.15">
      <c r="A6" s="99" t="str">
        <f>架构比较!A11</f>
        <v>Cyptoraptor</v>
      </c>
      <c r="B6" s="5">
        <f>架构比较!C11*架构比较!$K11*单元面积!B9</f>
        <v>10604</v>
      </c>
      <c r="C6" s="5">
        <f>架构比较!D11*架构比较!$K11*单元面积!C9</f>
        <v>33924</v>
      </c>
      <c r="D6" s="5">
        <f>架构比较!E11*架构比较!$K11*单元面积!D9</f>
        <v>29924</v>
      </c>
      <c r="E6" s="5">
        <f>架构比较!F11*架构比较!$K11*单元面积!E9</f>
        <v>8388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47918</v>
      </c>
      <c r="K6" s="5">
        <f>SUM(B6:I6)</f>
        <v>445977</v>
      </c>
    </row>
    <row r="7" spans="1:11" x14ac:dyDescent="0.15">
      <c r="A7" s="100"/>
      <c r="B7" s="29">
        <f>B6/$K6</f>
        <v>2.3777010922087911E-2</v>
      </c>
      <c r="C7" s="29">
        <f t="shared" ref="C7:J7" si="2">C6/$K6</f>
        <v>7.6066702991409871E-2</v>
      </c>
      <c r="D7" s="29">
        <f t="shared" si="2"/>
        <v>6.7097630595299759E-2</v>
      </c>
      <c r="E7" s="29">
        <f t="shared" si="2"/>
        <v>1.8808144814642908E-2</v>
      </c>
      <c r="F7" s="29">
        <f t="shared" si="2"/>
        <v>0.8034876238012274</v>
      </c>
      <c r="G7" s="29">
        <f t="shared" si="2"/>
        <v>0</v>
      </c>
      <c r="H7" s="29">
        <f t="shared" si="2"/>
        <v>0</v>
      </c>
      <c r="I7" s="29">
        <f t="shared" si="2"/>
        <v>1.0762886875332136E-2</v>
      </c>
      <c r="J7" s="29">
        <f t="shared" si="2"/>
        <v>0.1074450027692011</v>
      </c>
      <c r="K7" s="5"/>
    </row>
    <row r="8" spans="1:11" x14ac:dyDescent="0.15">
      <c r="A8" s="104" t="str">
        <f>架构比较!A13</f>
        <v>RCPA</v>
      </c>
      <c r="B8" s="5">
        <f>架构比较!C13*架构比较!$K13*单元面积!B9</f>
        <v>10604</v>
      </c>
      <c r="C8" s="5">
        <f>架构比较!D13*架构比较!$K13*单元面积!C9</f>
        <v>33924</v>
      </c>
      <c r="D8" s="5">
        <f>架构比较!E13*架构比较!$K13*单元面积!D9</f>
        <v>29924</v>
      </c>
      <c r="E8" s="5">
        <f>架构比较!F13*架构比较!$K13*单元面积!E9</f>
        <v>16776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架构比较!K14*单元面积!K10</f>
        <v>47918</v>
      </c>
      <c r="K8" s="5">
        <f>SUM(B8:I8)</f>
        <v>225610</v>
      </c>
    </row>
    <row r="9" spans="1:11" x14ac:dyDescent="0.15">
      <c r="A9" s="104"/>
      <c r="B9" s="29">
        <f>B8/$K8</f>
        <v>4.7001462701121405E-2</v>
      </c>
      <c r="C9" s="29">
        <f t="shared" ref="C9:J9" si="3">C8/$K8</f>
        <v>0.15036567528035105</v>
      </c>
      <c r="D9" s="29">
        <f t="shared" si="3"/>
        <v>0.13263596471787598</v>
      </c>
      <c r="E9" s="29">
        <f t="shared" si="3"/>
        <v>7.4358406099020433E-2</v>
      </c>
      <c r="F9" s="29">
        <f t="shared" si="3"/>
        <v>0.45380080670183059</v>
      </c>
      <c r="G9" s="29">
        <f t="shared" si="3"/>
        <v>0.14183768449980055</v>
      </c>
      <c r="H9" s="29">
        <f t="shared" si="3"/>
        <v>0</v>
      </c>
      <c r="I9" s="29">
        <f t="shared" si="3"/>
        <v>0</v>
      </c>
      <c r="J9" s="29">
        <f t="shared" si="3"/>
        <v>0.21239306768317007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M13" sqref="M13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104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104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104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104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104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104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104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104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104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99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100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99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100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7" workbookViewId="0">
      <selection activeCell="B2" sqref="B2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 t="shared" ref="K10:S15" si="1">IF(B10&lt;&gt;0,(B2-B10)/B10,"")</f>
        <v>0.5</v>
      </c>
      <c r="L10" s="16">
        <f t="shared" si="1"/>
        <v>0.5</v>
      </c>
      <c r="M10" s="16">
        <f t="shared" si="1"/>
        <v>0</v>
      </c>
      <c r="N10" s="16">
        <f t="shared" si="1"/>
        <v>0.5</v>
      </c>
      <c r="O10" s="16">
        <f t="shared" si="1"/>
        <v>-0.75</v>
      </c>
      <c r="P10" s="16" t="str">
        <f t="shared" si="1"/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16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 t="shared" si="1"/>
        <v>-0.25</v>
      </c>
      <c r="L11" s="16">
        <f t="shared" si="1"/>
        <v>-0.25</v>
      </c>
      <c r="M11" s="16">
        <f t="shared" si="1"/>
        <v>-0.5</v>
      </c>
      <c r="N11" s="16">
        <f t="shared" si="1"/>
        <v>-0.25</v>
      </c>
      <c r="O11" s="16">
        <f t="shared" si="1"/>
        <v>-0.875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16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 t="shared" si="1"/>
        <v>-0.25</v>
      </c>
      <c r="L12" s="16">
        <f t="shared" si="1"/>
        <v>-0.25</v>
      </c>
      <c r="M12" s="16">
        <f t="shared" si="1"/>
        <v>-0.5</v>
      </c>
      <c r="N12" s="16">
        <f t="shared" si="1"/>
        <v>-0.25</v>
      </c>
      <c r="O12" s="16">
        <f t="shared" si="1"/>
        <v>-0.875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24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 t="shared" si="1"/>
        <v>0</v>
      </c>
      <c r="L13" s="16">
        <f t="shared" si="1"/>
        <v>0</v>
      </c>
      <c r="M13" s="16">
        <f t="shared" si="1"/>
        <v>-0.33333333333333331</v>
      </c>
      <c r="N13" s="16">
        <f t="shared" si="1"/>
        <v>0</v>
      </c>
      <c r="O13" s="16">
        <f t="shared" si="1"/>
        <v>-0.83333333333333337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16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 t="shared" si="1"/>
        <v>-1.1102230246251565E-16</v>
      </c>
      <c r="L14" s="16">
        <f t="shared" si="1"/>
        <v>-1.1102230246251565E-16</v>
      </c>
      <c r="M14" s="16">
        <f t="shared" si="1"/>
        <v>-0.33333333333333337</v>
      </c>
      <c r="N14" s="16">
        <f t="shared" si="1"/>
        <v>-1.1102230246251565E-16</v>
      </c>
      <c r="O14" s="16">
        <f t="shared" si="1"/>
        <v>-0.83333333333333337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16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 t="shared" si="1"/>
        <v>-0.25</v>
      </c>
      <c r="L15" s="16">
        <f t="shared" si="1"/>
        <v>-0.25</v>
      </c>
      <c r="M15" s="16">
        <f t="shared" si="1"/>
        <v>-0.5</v>
      </c>
      <c r="N15" s="16">
        <f t="shared" si="1"/>
        <v>-0.25</v>
      </c>
      <c r="O15" s="16">
        <f t="shared" si="1"/>
        <v>-0.875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 t="shared" ref="K18:S23" si="2">IF(B18&lt;&gt;0,(B2-B18)/B18,"")</f>
        <v>0.5</v>
      </c>
      <c r="L18" s="17">
        <f t="shared" si="2"/>
        <v>0.5</v>
      </c>
      <c r="M18" s="17">
        <f t="shared" si="2"/>
        <v>-0.5</v>
      </c>
      <c r="N18" s="17">
        <f t="shared" si="2"/>
        <v>0.5</v>
      </c>
      <c r="O18" s="17">
        <f t="shared" si="2"/>
        <v>-0.9285714285714286</v>
      </c>
      <c r="P18" s="17" t="str">
        <f t="shared" si="2"/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 t="shared" si="2"/>
        <v>0</v>
      </c>
      <c r="L19" s="17">
        <f t="shared" si="2"/>
        <v>0</v>
      </c>
      <c r="M19" s="17">
        <f t="shared" si="2"/>
        <v>-0.66666666666666663</v>
      </c>
      <c r="N19" s="17">
        <f t="shared" si="2"/>
        <v>0</v>
      </c>
      <c r="O19" s="17">
        <f t="shared" si="2"/>
        <v>-0.95238095238095233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 t="shared" si="2"/>
        <v>-0.25</v>
      </c>
      <c r="L20" s="17">
        <f t="shared" si="2"/>
        <v>-0.25</v>
      </c>
      <c r="M20" s="17">
        <f t="shared" si="2"/>
        <v>-0.75</v>
      </c>
      <c r="N20" s="17">
        <f t="shared" si="2"/>
        <v>-0.25</v>
      </c>
      <c r="O20" s="17">
        <f t="shared" si="2"/>
        <v>-0.9642857142857143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 t="shared" si="2"/>
        <v>0.2</v>
      </c>
      <c r="L21" s="17">
        <f t="shared" si="2"/>
        <v>0.2</v>
      </c>
      <c r="M21" s="17">
        <f t="shared" si="2"/>
        <v>-0.6</v>
      </c>
      <c r="N21" s="17">
        <f t="shared" si="2"/>
        <v>0.2</v>
      </c>
      <c r="O21" s="17">
        <f t="shared" si="2"/>
        <v>-0.94285714285714284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 t="shared" si="2"/>
        <v>-1.1102230246251565E-16</v>
      </c>
      <c r="L22" s="17">
        <f t="shared" si="2"/>
        <v>-1.1102230246251565E-16</v>
      </c>
      <c r="M22" s="17">
        <f t="shared" si="2"/>
        <v>-0.66666666666666674</v>
      </c>
      <c r="N22" s="17">
        <f t="shared" si="2"/>
        <v>-1.1102230246251565E-16</v>
      </c>
      <c r="O22" s="17">
        <f t="shared" si="2"/>
        <v>-0.95238095238095244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 t="shared" si="2"/>
        <v>0</v>
      </c>
      <c r="L23" s="17">
        <f t="shared" si="2"/>
        <v>0</v>
      </c>
      <c r="M23" s="17">
        <f t="shared" si="2"/>
        <v>-0.66666666666666663</v>
      </c>
      <c r="N23" s="17">
        <f t="shared" si="2"/>
        <v>0</v>
      </c>
      <c r="O23" s="17">
        <f t="shared" si="2"/>
        <v>-0.95238095238095233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 t="shared" ref="K26:S31" si="3">IF(B26&lt;&gt;0,(B2-B26)/B26,"")</f>
        <v>0.5</v>
      </c>
      <c r="L26" s="17">
        <f t="shared" si="3"/>
        <v>0.5</v>
      </c>
      <c r="M26" s="17">
        <f t="shared" si="3"/>
        <v>-0.5</v>
      </c>
      <c r="N26" s="17">
        <f t="shared" si="3"/>
        <v>-0.25</v>
      </c>
      <c r="O26" s="17">
        <f t="shared" si="3"/>
        <v>-0.75</v>
      </c>
      <c r="P26" s="17">
        <f t="shared" si="3"/>
        <v>-0.5</v>
      </c>
      <c r="Q26" s="17" t="str">
        <f t="shared" si="3"/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 t="shared" si="3"/>
        <v>0</v>
      </c>
      <c r="L27" s="17">
        <f t="shared" si="3"/>
        <v>0</v>
      </c>
      <c r="M27" s="17">
        <f t="shared" si="3"/>
        <v>-0.66666666666666663</v>
      </c>
      <c r="N27" s="17">
        <f t="shared" si="3"/>
        <v>-0.5</v>
      </c>
      <c r="O27" s="17">
        <f t="shared" si="3"/>
        <v>-0.83333333333333337</v>
      </c>
      <c r="P27" s="17">
        <f t="shared" si="3"/>
        <v>-0.66666666666666663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 t="shared" si="3"/>
        <v>-0.25</v>
      </c>
      <c r="L28" s="17">
        <f t="shared" si="3"/>
        <v>-0.25</v>
      </c>
      <c r="M28" s="17">
        <f t="shared" si="3"/>
        <v>-0.75</v>
      </c>
      <c r="N28" s="17">
        <f t="shared" si="3"/>
        <v>-0.625</v>
      </c>
      <c r="O28" s="17">
        <f t="shared" si="3"/>
        <v>-0.875</v>
      </c>
      <c r="P28" s="17">
        <f t="shared" si="3"/>
        <v>-0.75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 t="shared" si="3"/>
        <v>0.2</v>
      </c>
      <c r="L29" s="17">
        <f t="shared" si="3"/>
        <v>0.2</v>
      </c>
      <c r="M29" s="17">
        <f t="shared" si="3"/>
        <v>-0.6</v>
      </c>
      <c r="N29" s="17">
        <f t="shared" si="3"/>
        <v>-0.4</v>
      </c>
      <c r="O29" s="17">
        <f t="shared" si="3"/>
        <v>-0.8</v>
      </c>
      <c r="P29" s="17">
        <f t="shared" si="3"/>
        <v>-0.6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 t="shared" si="3"/>
        <v>-1.1102230246251565E-16</v>
      </c>
      <c r="L30" s="17">
        <f t="shared" si="3"/>
        <v>-1.1102230246251565E-16</v>
      </c>
      <c r="M30" s="17">
        <f t="shared" si="3"/>
        <v>-0.66666666666666674</v>
      </c>
      <c r="N30" s="17">
        <f t="shared" si="3"/>
        <v>-0.5</v>
      </c>
      <c r="O30" s="17">
        <f t="shared" si="3"/>
        <v>-0.83333333333333337</v>
      </c>
      <c r="P30" s="17">
        <f t="shared" si="3"/>
        <v>-0.66666666666666674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 t="shared" si="3"/>
        <v>0</v>
      </c>
      <c r="L31" s="17">
        <f t="shared" si="3"/>
        <v>0</v>
      </c>
      <c r="M31" s="17">
        <f t="shared" si="3"/>
        <v>-0.66666666666666663</v>
      </c>
      <c r="N31" s="17">
        <f t="shared" si="3"/>
        <v>-0.5</v>
      </c>
      <c r="O31" s="17">
        <f t="shared" si="3"/>
        <v>-0.83333333333333337</v>
      </c>
      <c r="P31" s="17">
        <f t="shared" si="3"/>
        <v>-0.66666666666666663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算法分析</vt:lpstr>
      <vt:lpstr>单元面积</vt:lpstr>
      <vt:lpstr>Sheet1</vt:lpstr>
      <vt:lpstr>Sheet3</vt:lpstr>
      <vt:lpstr>Sheet4</vt:lpstr>
      <vt:lpstr>架构比较</vt:lpstr>
      <vt:lpstr>架构面积</vt:lpstr>
      <vt:lpstr>映射分析</vt:lpstr>
      <vt:lpstr>资源数比较</vt:lpstr>
      <vt:lpstr>面积比较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2016-04-26T15:07:13Z</dcterms:modified>
</cp:coreProperties>
</file>