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对比\"/>
    </mc:Choice>
  </mc:AlternateContent>
  <bookViews>
    <workbookView xWindow="0" yWindow="0" windowWidth="21600" windowHeight="9735" tabRatio="601"/>
  </bookViews>
  <sheets>
    <sheet name="Sheet2" sheetId="4" r:id="rId1"/>
    <sheet name="Sheet1" sheetId="9" r:id="rId2"/>
    <sheet name="Sheet6" sheetId="8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9" l="1"/>
  <c r="N12" i="9"/>
  <c r="N13" i="9"/>
  <c r="N14" i="9"/>
  <c r="N15" i="9"/>
  <c r="N16" i="9"/>
  <c r="N10" i="9"/>
  <c r="C20" i="9"/>
  <c r="AL4" i="9"/>
  <c r="AM4" i="9"/>
  <c r="AL5" i="9"/>
  <c r="AM5" i="9"/>
  <c r="AL6" i="9"/>
  <c r="AM6" i="9"/>
  <c r="AL7" i="9"/>
  <c r="AM7" i="9"/>
  <c r="AL8" i="9"/>
  <c r="AM8" i="9"/>
  <c r="AM3" i="9"/>
  <c r="AL3" i="9"/>
  <c r="AK3" i="9"/>
  <c r="AK4" i="9"/>
  <c r="AK5" i="9"/>
  <c r="AK6" i="9"/>
  <c r="AK7" i="9"/>
  <c r="AK8" i="9"/>
  <c r="AJ3" i="9"/>
  <c r="AJ4" i="9"/>
  <c r="AJ5" i="9"/>
  <c r="AJ6" i="9"/>
  <c r="AJ7" i="9"/>
  <c r="AJ8" i="9"/>
  <c r="AI3" i="9"/>
  <c r="AI4" i="9"/>
  <c r="AI5" i="9"/>
  <c r="AI6" i="9"/>
  <c r="AI7" i="9"/>
  <c r="AI8" i="9"/>
  <c r="AH3" i="9"/>
  <c r="AH4" i="9"/>
  <c r="AH5" i="9"/>
  <c r="AH6" i="9"/>
  <c r="AH7" i="9"/>
  <c r="AH8" i="9"/>
  <c r="AG3" i="9"/>
  <c r="AG4" i="9"/>
  <c r="AG5" i="9"/>
  <c r="AG6" i="9"/>
  <c r="AG7" i="9"/>
  <c r="AG8" i="9"/>
  <c r="AF4" i="9"/>
  <c r="AF5" i="9"/>
  <c r="AF6" i="9"/>
  <c r="AF7" i="9"/>
  <c r="AF8" i="9"/>
  <c r="AF3" i="9"/>
  <c r="AE4" i="9"/>
  <c r="AE5" i="9"/>
  <c r="AE6" i="9"/>
  <c r="AE7" i="9"/>
  <c r="AE8" i="9"/>
  <c r="AE3" i="9"/>
  <c r="W9" i="9"/>
  <c r="V9" i="9"/>
  <c r="M9" i="9"/>
  <c r="M16" i="9"/>
  <c r="U32" i="9" l="1"/>
  <c r="U33" i="9"/>
  <c r="U34" i="9"/>
  <c r="U35" i="9"/>
  <c r="U36" i="9"/>
  <c r="S32" i="9"/>
  <c r="S33" i="9"/>
  <c r="S34" i="9"/>
  <c r="S35" i="9"/>
  <c r="S36" i="9"/>
  <c r="R32" i="9"/>
  <c r="R33" i="9"/>
  <c r="R34" i="9"/>
  <c r="R35" i="9"/>
  <c r="R36" i="9"/>
  <c r="P32" i="9"/>
  <c r="P33" i="9"/>
  <c r="P34" i="9"/>
  <c r="P35" i="9"/>
  <c r="P36" i="9"/>
  <c r="Q32" i="9"/>
  <c r="Q33" i="9"/>
  <c r="Q34" i="9"/>
  <c r="Q35" i="9"/>
  <c r="Q36" i="9"/>
  <c r="O32" i="9"/>
  <c r="O33" i="9"/>
  <c r="O34" i="9"/>
  <c r="O35" i="9"/>
  <c r="O36" i="9"/>
  <c r="N32" i="9"/>
  <c r="N33" i="9"/>
  <c r="N34" i="9"/>
  <c r="N35" i="9"/>
  <c r="N36" i="9"/>
  <c r="M32" i="9"/>
  <c r="M33" i="9"/>
  <c r="M34" i="9"/>
  <c r="M35" i="9"/>
  <c r="M36" i="9"/>
  <c r="L32" i="9"/>
  <c r="L33" i="9"/>
  <c r="L34" i="9"/>
  <c r="L35" i="9"/>
  <c r="L36" i="9"/>
  <c r="K32" i="9"/>
  <c r="K33" i="9"/>
  <c r="K34" i="9"/>
  <c r="K35" i="9"/>
  <c r="K36" i="9"/>
  <c r="T32" i="9"/>
  <c r="T33" i="9"/>
  <c r="T34" i="9"/>
  <c r="T35" i="9"/>
  <c r="T36" i="9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1" i="9"/>
  <c r="B22" i="9"/>
  <c r="I22" i="9" s="1"/>
  <c r="B23" i="9"/>
  <c r="B24" i="9"/>
  <c r="B25" i="9"/>
  <c r="B20" i="9"/>
  <c r="H30" i="4"/>
  <c r="H29" i="4"/>
  <c r="AC4" i="9"/>
  <c r="AD4" i="9" s="1"/>
  <c r="S21" i="9" s="1"/>
  <c r="J32" i="9" s="1"/>
  <c r="AC5" i="9"/>
  <c r="AD5" i="9" s="1"/>
  <c r="S22" i="9" s="1"/>
  <c r="J33" i="9" s="1"/>
  <c r="AC6" i="9"/>
  <c r="AD6" i="9" s="1"/>
  <c r="S23" i="9" s="1"/>
  <c r="J34" i="9" s="1"/>
  <c r="AC7" i="9"/>
  <c r="AD7" i="9" s="1"/>
  <c r="S24" i="9" s="1"/>
  <c r="J35" i="9" s="1"/>
  <c r="AC8" i="9"/>
  <c r="AD8" i="9" s="1"/>
  <c r="S25" i="9" s="1"/>
  <c r="J36" i="9" s="1"/>
  <c r="AC3" i="9"/>
  <c r="AD3" i="9" s="1"/>
  <c r="S20" i="9" s="1"/>
  <c r="J31" i="9" s="1"/>
  <c r="AA4" i="9"/>
  <c r="P21" i="9" s="1"/>
  <c r="AA5" i="9"/>
  <c r="P22" i="9" s="1"/>
  <c r="G33" i="9" s="1"/>
  <c r="AA6" i="9"/>
  <c r="P23" i="9" s="1"/>
  <c r="AA7" i="9"/>
  <c r="P24" i="9" s="1"/>
  <c r="AA8" i="9"/>
  <c r="P25" i="9" s="1"/>
  <c r="G36" i="9" s="1"/>
  <c r="AA3" i="9"/>
  <c r="P20" i="9" s="1"/>
  <c r="Z4" i="9"/>
  <c r="O21" i="9" s="1"/>
  <c r="Z5" i="9"/>
  <c r="O22" i="9" s="1"/>
  <c r="F33" i="9" s="1"/>
  <c r="Z6" i="9"/>
  <c r="O23" i="9" s="1"/>
  <c r="Z7" i="9"/>
  <c r="O24" i="9" s="1"/>
  <c r="Z8" i="9"/>
  <c r="O25" i="9" s="1"/>
  <c r="F36" i="9" s="1"/>
  <c r="Z3" i="9"/>
  <c r="O20" i="9" s="1"/>
  <c r="Y5" i="9"/>
  <c r="N22" i="9" s="1"/>
  <c r="E33" i="9" s="1"/>
  <c r="Y4" i="9"/>
  <c r="N21" i="9" s="1"/>
  <c r="Y6" i="9"/>
  <c r="N23" i="9" s="1"/>
  <c r="Y7" i="9"/>
  <c r="N24" i="9" s="1"/>
  <c r="Y8" i="9"/>
  <c r="N25" i="9" s="1"/>
  <c r="E36" i="9" s="1"/>
  <c r="Y3" i="9"/>
  <c r="N20" i="9" s="1"/>
  <c r="X4" i="9"/>
  <c r="M21" i="9" s="1"/>
  <c r="X5" i="9"/>
  <c r="M22" i="9" s="1"/>
  <c r="D33" i="9" s="1"/>
  <c r="X6" i="9"/>
  <c r="M23" i="9" s="1"/>
  <c r="X7" i="9"/>
  <c r="M24" i="9" s="1"/>
  <c r="X8" i="9"/>
  <c r="M25" i="9" s="1"/>
  <c r="D36" i="9" s="1"/>
  <c r="X3" i="9"/>
  <c r="M20" i="9" s="1"/>
  <c r="W4" i="9"/>
  <c r="L21" i="9" s="1"/>
  <c r="W5" i="9"/>
  <c r="L22" i="9" s="1"/>
  <c r="C33" i="9" s="1"/>
  <c r="W6" i="9"/>
  <c r="L23" i="9" s="1"/>
  <c r="W7" i="9"/>
  <c r="L24" i="9" s="1"/>
  <c r="W8" i="9"/>
  <c r="L25" i="9" s="1"/>
  <c r="C36" i="9" s="1"/>
  <c r="W3" i="9"/>
  <c r="L20" i="9" s="1"/>
  <c r="I13" i="4"/>
  <c r="O7" i="9"/>
  <c r="D24" i="9" s="1"/>
  <c r="P7" i="9"/>
  <c r="E24" i="9" s="1"/>
  <c r="Q7" i="9"/>
  <c r="F24" i="9" s="1"/>
  <c r="R7" i="9"/>
  <c r="G24" i="9" s="1"/>
  <c r="S7" i="9"/>
  <c r="H24" i="9" s="1"/>
  <c r="H35" i="9" s="1"/>
  <c r="N7" i="9"/>
  <c r="C24" i="9" s="1"/>
  <c r="O6" i="9"/>
  <c r="D23" i="9" s="1"/>
  <c r="P6" i="9"/>
  <c r="E23" i="9" s="1"/>
  <c r="Q6" i="9"/>
  <c r="F23" i="9" s="1"/>
  <c r="R6" i="9"/>
  <c r="G23" i="9" s="1"/>
  <c r="S6" i="9"/>
  <c r="H23" i="9" s="1"/>
  <c r="H34" i="9" s="1"/>
  <c r="N6" i="9"/>
  <c r="C23" i="9" s="1"/>
  <c r="S4" i="9"/>
  <c r="H21" i="9" s="1"/>
  <c r="H32" i="9" s="1"/>
  <c r="R4" i="9"/>
  <c r="G21" i="9" s="1"/>
  <c r="Q4" i="9"/>
  <c r="F21" i="9" s="1"/>
  <c r="P4" i="9"/>
  <c r="E21" i="9" s="1"/>
  <c r="O4" i="9"/>
  <c r="D21" i="9" s="1"/>
  <c r="N4" i="9"/>
  <c r="C21" i="9" s="1"/>
  <c r="S3" i="9"/>
  <c r="H20" i="9" s="1"/>
  <c r="H31" i="9" s="1"/>
  <c r="R3" i="9"/>
  <c r="G20" i="9" s="1"/>
  <c r="Q3" i="9"/>
  <c r="F20" i="9" s="1"/>
  <c r="P3" i="9"/>
  <c r="E20" i="9" s="1"/>
  <c r="O3" i="9"/>
  <c r="D20" i="9" s="1"/>
  <c r="N3" i="9"/>
  <c r="L6" i="4"/>
  <c r="L5" i="4"/>
  <c r="L4" i="4"/>
  <c r="L15" i="4"/>
  <c r="L14" i="4"/>
  <c r="L13" i="4"/>
  <c r="L12" i="4"/>
  <c r="I7" i="9"/>
  <c r="J7" i="9"/>
  <c r="K7" i="9"/>
  <c r="L7" i="9"/>
  <c r="H7" i="9"/>
  <c r="C34" i="9" l="1"/>
  <c r="C32" i="9"/>
  <c r="D34" i="9"/>
  <c r="D32" i="9"/>
  <c r="E34" i="9"/>
  <c r="F34" i="9"/>
  <c r="F32" i="9"/>
  <c r="G34" i="9"/>
  <c r="G32" i="9"/>
  <c r="B31" i="9"/>
  <c r="B35" i="9"/>
  <c r="B33" i="9"/>
  <c r="C31" i="9"/>
  <c r="C35" i="9"/>
  <c r="D31" i="9"/>
  <c r="D35" i="9"/>
  <c r="E31" i="9"/>
  <c r="E35" i="9"/>
  <c r="E32" i="9"/>
  <c r="F31" i="9"/>
  <c r="F35" i="9"/>
  <c r="G31" i="9"/>
  <c r="G35" i="9"/>
  <c r="B36" i="9"/>
  <c r="B34" i="9"/>
  <c r="B32" i="9"/>
  <c r="I25" i="9"/>
  <c r="I23" i="9"/>
  <c r="I21" i="9"/>
  <c r="I20" i="9"/>
  <c r="I24" i="9"/>
  <c r="R20" i="9"/>
  <c r="R22" i="9"/>
  <c r="R24" i="9"/>
  <c r="R25" i="9"/>
  <c r="R23" i="9"/>
  <c r="R21" i="9"/>
  <c r="T23" i="9" l="1"/>
  <c r="J23" i="9" s="1"/>
  <c r="I34" i="9"/>
  <c r="T24" i="9"/>
  <c r="I35" i="9"/>
  <c r="T20" i="9"/>
  <c r="J20" i="9" s="1"/>
  <c r="T31" i="9" s="1"/>
  <c r="I31" i="9"/>
  <c r="T21" i="9"/>
  <c r="J21" i="9" s="1"/>
  <c r="I32" i="9"/>
  <c r="T25" i="9"/>
  <c r="J25" i="9" s="1"/>
  <c r="I36" i="9"/>
  <c r="T22" i="9"/>
  <c r="J22" i="9" s="1"/>
  <c r="I33" i="9"/>
  <c r="J24" i="9"/>
  <c r="P31" i="9" l="1"/>
  <c r="R31" i="9"/>
  <c r="O31" i="9"/>
  <c r="M31" i="9"/>
  <c r="K31" i="9"/>
  <c r="S31" i="9"/>
  <c r="Q31" i="9"/>
  <c r="N31" i="9"/>
  <c r="L31" i="9"/>
  <c r="H24" i="4"/>
  <c r="S11" i="9"/>
  <c r="S10" i="9"/>
  <c r="G11" i="9"/>
  <c r="G10" i="9"/>
  <c r="U31" i="9" l="1"/>
  <c r="N105" i="4"/>
  <c r="N106" i="4"/>
  <c r="N107" i="4"/>
  <c r="N108" i="4"/>
  <c r="N109" i="4"/>
  <c r="N110" i="4"/>
  <c r="N111" i="4"/>
  <c r="N104" i="4"/>
  <c r="N112" i="4" s="1"/>
  <c r="M110" i="4"/>
  <c r="M109" i="4"/>
  <c r="M108" i="4"/>
  <c r="M107" i="4"/>
  <c r="M104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I5" i="4"/>
  <c r="I4" i="4"/>
  <c r="H21" i="4" l="1"/>
  <c r="O47" i="4"/>
  <c r="W51" i="4"/>
  <c r="W49" i="4"/>
  <c r="W47" i="4"/>
  <c r="W45" i="4"/>
  <c r="W50" i="4"/>
  <c r="W48" i="4"/>
  <c r="W46" i="4"/>
  <c r="W44" i="4"/>
  <c r="I30" i="4"/>
  <c r="I17" i="4"/>
  <c r="H20" i="4"/>
  <c r="H26" i="4" s="1"/>
  <c r="H22" i="4"/>
  <c r="H27" i="4" s="1"/>
  <c r="I16" i="4"/>
  <c r="Z47" i="4" l="1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/>
  <c r="H28" i="4" s="1"/>
  <c r="Z52" i="4" l="1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92" i="4" s="1"/>
  <c r="V44" i="4"/>
  <c r="N51" i="4"/>
  <c r="V51" i="4"/>
  <c r="N50" i="4"/>
  <c r="K98" i="4" s="1"/>
  <c r="V50" i="4"/>
  <c r="N45" i="4"/>
  <c r="K93" i="4" s="1"/>
  <c r="V45" i="4"/>
  <c r="N49" i="4"/>
  <c r="K97" i="4" s="1"/>
  <c r="V49" i="4"/>
  <c r="N46" i="4"/>
  <c r="K94" i="4" s="1"/>
  <c r="V46" i="4"/>
  <c r="N48" i="4"/>
  <c r="K96" i="4" s="1"/>
  <c r="V48" i="4"/>
  <c r="N47" i="4"/>
  <c r="K95" i="4" s="1"/>
  <c r="V47" i="4"/>
  <c r="K99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01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3" i="9"/>
  <c r="A35" i="9"/>
  <c r="A31" i="9"/>
  <c r="A36" i="9"/>
  <c r="A32" i="9"/>
  <c r="A34" i="9"/>
</calcChain>
</file>

<file path=xl/sharedStrings.xml><?xml version="1.0" encoding="utf-8"?>
<sst xmlns="http://schemas.openxmlformats.org/spreadsheetml/2006/main" count="561" uniqueCount="141">
  <si>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</si>
  <si>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</si>
  <si>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</si>
  <si>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</si>
  <si>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</si>
  <si>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</si>
  <si>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</si>
  <si>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</si>
  <si>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</si>
  <si>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</si>
  <si>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</si>
  <si>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</si>
  <si>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</si>
  <si>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</si>
  <si>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</si>
  <si>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</si>
  <si>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</si>
  <si>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</si>
  <si>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</si>
  <si>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</si>
  <si>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</si>
  <si>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</si>
  <si>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</si>
  <si>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</si>
  <si>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</si>
  <si>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</si>
  <si>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</si>
  <si>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</si>
  <si>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</si>
  <si>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</si>
  <si>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</si>
  <si>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</si>
  <si>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</si>
  <si>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</si>
  <si>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</si>
  <si>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</si>
  <si>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</si>
  <si>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</si>
  <si>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</si>
  <si>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</si>
  <si>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</si>
  <si>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</si>
  <si>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</si>
  <si>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</si>
  <si>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</si>
  <si>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</si>
  <si>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</si>
  <si>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</si>
  <si>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</si>
  <si>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</si>
  <si>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</si>
  <si>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</si>
  <si>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</si>
  <si>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</si>
  <si>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</si>
  <si>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</si>
  <si>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</si>
  <si>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</si>
  <si>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</si>
  <si>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</si>
  <si>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</si>
  <si>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</si>
  <si>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</si>
  <si>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</si>
  <si>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</si>
  <si>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</si>
  <si>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</si>
  <si>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</si>
  <si>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</si>
  <si>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</si>
  <si>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</si>
  <si>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</si>
  <si>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</si>
  <si>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</si>
  <si>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</si>
  <si>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</si>
  <si>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</si>
  <si>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</si>
  <si>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</si>
  <si>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</si>
  <si>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</si>
  <si>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</si>
  <si>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</si>
  <si>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</si>
  <si>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</si>
  <si>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</si>
  <si>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</si>
  <si>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</si>
  <si>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</si>
  <si>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</si>
  <si>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</si>
  <si>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</si>
  <si>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</si>
  <si>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</si>
  <si>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</si>
  <si>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</si>
  <si>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</si>
  <si>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</si>
  <si>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</si>
  <si>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</si>
  <si>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</si>
  <si>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</si>
  <si>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</si>
  <si>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</si>
  <si>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</si>
  <si>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</si>
  <si>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算法所需</t>
    <phoneticPr fontId="1" type="noConversion"/>
  </si>
  <si>
    <t>本文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</si>
  <si>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</si>
  <si>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</si>
  <si>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</si>
  <si>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</si>
  <si>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</si>
  <si>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TH ARCHI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</si>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</sst>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%"/>
    <numFmt numFmtId="178" formatCode="0.0_ "/>
    <numFmt numFmtId="179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1"/>
  <sheetViews>
    <sheetView tabSelected="1" topLeftCell="A52" zoomScale="85" zoomScaleNormal="85" workbookViewId="0">
      <selection activeCell="H29" sqref="H29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121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116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51" t="s">
        <v>5</v>
      </c>
      <c r="B40" s="57" t="s">
        <v>0</v>
      </c>
      <c r="C40" s="57" t="s">
        <v>72</v>
      </c>
      <c r="D40" s="59" t="s">
        <v>6</v>
      </c>
      <c r="E40" s="60"/>
      <c r="F40" s="60"/>
      <c r="G40" s="60"/>
      <c r="H40" s="60"/>
      <c r="I40" s="61"/>
      <c r="K40" s="7" t="s">
        <v>5</v>
      </c>
      <c r="L40" s="62" t="s">
        <v>12</v>
      </c>
      <c r="M40" s="63"/>
      <c r="N40" s="64"/>
      <c r="O40" s="62" t="s">
        <v>73</v>
      </c>
      <c r="P40" s="63"/>
      <c r="Q40" s="64"/>
      <c r="R40" s="54" t="s">
        <v>74</v>
      </c>
      <c r="S40" s="55"/>
      <c r="T40" s="56"/>
    </row>
    <row r="41" spans="1:30" ht="15" thickBot="1" x14ac:dyDescent="0.2">
      <c r="A41" s="53"/>
      <c r="B41" s="58"/>
      <c r="C41" s="58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54">
        <v>65</v>
      </c>
      <c r="M41" s="55"/>
      <c r="N41" s="56"/>
      <c r="O41" s="54">
        <v>65</v>
      </c>
      <c r="P41" s="55"/>
      <c r="Q41" s="56"/>
      <c r="R41" s="54">
        <v>45</v>
      </c>
      <c r="S41" s="55"/>
      <c r="T41" s="56"/>
    </row>
    <row r="42" spans="1:30" ht="15" thickBot="1" x14ac:dyDescent="0.2">
      <c r="A42" s="51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54">
        <f>1/3.97</f>
        <v>0.25188916876574308</v>
      </c>
      <c r="M42" s="55"/>
      <c r="N42" s="56"/>
      <c r="O42" s="54">
        <f>1/3.97</f>
        <v>0.25188916876574308</v>
      </c>
      <c r="P42" s="55"/>
      <c r="Q42" s="56"/>
      <c r="R42" s="54">
        <v>1</v>
      </c>
      <c r="S42" s="55"/>
      <c r="T42" s="56"/>
    </row>
    <row r="43" spans="1:30" ht="24" thickBot="1" x14ac:dyDescent="0.2">
      <c r="A43" s="52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52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C57/2*L6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(H57-H42)*I11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52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C58*L6/2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(H58-H43)*I11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52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C59/2*L6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(H59-H44)*I11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52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C60/2*L6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(H60-H45)*I11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52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C61/2*L6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(H61-H46)*I11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52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C62/2*L6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(H62-H47)*I11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52"/>
      <c r="B50" s="2" t="s">
        <v>20</v>
      </c>
      <c r="C50" s="5"/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C63*L6/2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(H63-H48)*I11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52"/>
      <c r="B51" s="2" t="s">
        <v>23</v>
      </c>
      <c r="C51" s="5"/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C64/2*L6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(H64-H49)*I11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52"/>
      <c r="B52" s="2" t="s">
        <v>15</v>
      </c>
      <c r="C52" s="5"/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52"/>
      <c r="B53" s="2" t="s">
        <v>2</v>
      </c>
      <c r="C53" s="5"/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52"/>
      <c r="B54" s="2" t="s">
        <v>18</v>
      </c>
      <c r="C54" s="5"/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52"/>
      <c r="B55" s="2" t="s">
        <v>25</v>
      </c>
      <c r="C55" s="5"/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53"/>
      <c r="B56" s="5" t="s">
        <v>50</v>
      </c>
      <c r="C56" s="5"/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51" t="s">
        <v>73</v>
      </c>
      <c r="B57" s="2" t="s">
        <v>13</v>
      </c>
      <c r="C57" s="2">
        <v>4</v>
      </c>
      <c r="D57" s="1">
        <v>16</v>
      </c>
      <c r="E57" s="1">
        <v>16</v>
      </c>
      <c r="F57" s="1">
        <v>8</v>
      </c>
      <c r="G57" s="1">
        <v>96</v>
      </c>
      <c r="H57" s="1">
        <v>8</v>
      </c>
      <c r="I57" s="1">
        <v>0</v>
      </c>
      <c r="K57" s="2" t="s">
        <v>25</v>
      </c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52"/>
      <c r="B58" s="2" t="s">
        <v>14</v>
      </c>
      <c r="C58" s="2">
        <v>4</v>
      </c>
      <c r="D58" s="1">
        <v>16</v>
      </c>
      <c r="E58" s="1">
        <v>16</v>
      </c>
      <c r="F58" s="1">
        <v>8</v>
      </c>
      <c r="G58" s="1">
        <v>96</v>
      </c>
      <c r="H58" s="1">
        <v>8</v>
      </c>
      <c r="I58" s="1">
        <v>0</v>
      </c>
      <c r="K58" s="11" t="s">
        <v>26</v>
      </c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52"/>
      <c r="B59" s="2" t="s">
        <v>22</v>
      </c>
      <c r="C59" s="2">
        <v>4</v>
      </c>
      <c r="D59" s="1">
        <v>16</v>
      </c>
      <c r="E59" s="1">
        <v>16</v>
      </c>
      <c r="F59" s="1">
        <v>8</v>
      </c>
      <c r="G59" s="1">
        <v>96</v>
      </c>
      <c r="H59" s="1">
        <v>8</v>
      </c>
      <c r="I59" s="1">
        <v>0</v>
      </c>
      <c r="K59" s="11" t="s">
        <v>27</v>
      </c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52"/>
      <c r="B60" s="2" t="s">
        <v>21</v>
      </c>
      <c r="C60" s="2">
        <v>6</v>
      </c>
      <c r="D60" s="1">
        <v>24</v>
      </c>
      <c r="E60" s="1">
        <v>24</v>
      </c>
      <c r="F60" s="1">
        <v>12</v>
      </c>
      <c r="G60" s="1">
        <v>144</v>
      </c>
      <c r="H60" s="1">
        <v>12</v>
      </c>
      <c r="I60" s="1">
        <v>0</v>
      </c>
      <c r="K60" s="11" t="s">
        <v>3</v>
      </c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52"/>
      <c r="B61" s="2" t="s">
        <v>19</v>
      </c>
      <c r="C61" s="2">
        <v>4</v>
      </c>
      <c r="D61" s="1">
        <v>16</v>
      </c>
      <c r="E61" s="1">
        <v>16</v>
      </c>
      <c r="F61" s="1">
        <v>8</v>
      </c>
      <c r="G61" s="1">
        <v>96</v>
      </c>
      <c r="H61" s="1">
        <v>8</v>
      </c>
      <c r="I61" s="1">
        <v>0</v>
      </c>
      <c r="K61" s="11" t="s">
        <v>28</v>
      </c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52"/>
      <c r="B62" s="2" t="s">
        <v>17</v>
      </c>
      <c r="C62" s="2">
        <v>5</v>
      </c>
      <c r="D62" s="1">
        <v>20</v>
      </c>
      <c r="E62" s="1">
        <v>20</v>
      </c>
      <c r="F62" s="1">
        <v>10</v>
      </c>
      <c r="G62" s="1">
        <v>120</v>
      </c>
      <c r="H62" s="1">
        <v>10</v>
      </c>
      <c r="I62" s="1">
        <v>0</v>
      </c>
      <c r="K62" s="11" t="s">
        <v>29</v>
      </c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52"/>
      <c r="B63" s="2" t="s">
        <v>24</v>
      </c>
      <c r="C63" s="2">
        <v>8</v>
      </c>
      <c r="D63" s="1">
        <v>32</v>
      </c>
      <c r="E63" s="1">
        <v>32</v>
      </c>
      <c r="F63" s="1">
        <v>16</v>
      </c>
      <c r="G63" s="1">
        <v>192</v>
      </c>
      <c r="H63" s="1">
        <v>16</v>
      </c>
      <c r="I63" s="1">
        <v>0</v>
      </c>
      <c r="K63" s="3" t="s">
        <v>50</v>
      </c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52"/>
      <c r="B64" s="2" t="s">
        <v>16</v>
      </c>
      <c r="C64" s="2">
        <v>4</v>
      </c>
      <c r="D64" s="1">
        <v>16</v>
      </c>
      <c r="E64" s="1">
        <v>16</v>
      </c>
      <c r="F64" s="1">
        <v>8</v>
      </c>
      <c r="G64" s="1">
        <v>96</v>
      </c>
      <c r="H64" s="1">
        <v>8</v>
      </c>
      <c r="I64" s="1">
        <v>0</v>
      </c>
      <c r="K64" s="12"/>
    </row>
    <row r="65" spans="1:20" ht="15" thickBot="1" x14ac:dyDescent="0.2">
      <c r="A65" s="52"/>
      <c r="B65" s="2" t="s">
        <v>20</v>
      </c>
      <c r="C65" s="5"/>
      <c r="D65" s="4"/>
      <c r="E65" s="4"/>
      <c r="F65" s="4"/>
      <c r="G65" s="4"/>
      <c r="H65" s="4"/>
      <c r="I65" s="4"/>
      <c r="K65" s="12"/>
    </row>
    <row r="66" spans="1:20" ht="15" customHeight="1" thickBot="1" x14ac:dyDescent="0.2">
      <c r="A66" s="52"/>
      <c r="B66" s="2" t="s">
        <v>23</v>
      </c>
      <c r="C66" s="5"/>
      <c r="D66" s="4"/>
      <c r="E66" s="4"/>
      <c r="F66" s="4"/>
      <c r="G66" s="4"/>
      <c r="H66" s="4"/>
      <c r="I66" s="4"/>
      <c r="K66" s="7" t="s">
        <v>5</v>
      </c>
      <c r="L66" s="54" t="s">
        <v>75</v>
      </c>
      <c r="M66" s="55"/>
      <c r="N66" s="56"/>
      <c r="O66" s="54" t="s">
        <v>86</v>
      </c>
      <c r="P66" s="55"/>
      <c r="Q66" s="56"/>
      <c r="R66" s="54" t="s">
        <v>87</v>
      </c>
      <c r="S66" s="55"/>
      <c r="T66" s="56"/>
    </row>
    <row r="67" spans="1:20" ht="15" thickBot="1" x14ac:dyDescent="0.2">
      <c r="A67" s="52"/>
      <c r="B67" s="2" t="s">
        <v>15</v>
      </c>
      <c r="C67" s="5"/>
      <c r="D67" s="4"/>
      <c r="E67" s="4"/>
      <c r="F67" s="4"/>
      <c r="G67" s="4"/>
      <c r="H67" s="4"/>
      <c r="I67" s="4"/>
      <c r="K67" s="8" t="s">
        <v>78</v>
      </c>
      <c r="L67" s="54"/>
      <c r="M67" s="55"/>
      <c r="N67" s="56"/>
      <c r="O67" s="54"/>
      <c r="P67" s="55"/>
      <c r="Q67" s="56"/>
      <c r="R67" s="54"/>
      <c r="S67" s="55"/>
      <c r="T67" s="56"/>
    </row>
    <row r="68" spans="1:20" ht="15" thickBot="1" x14ac:dyDescent="0.2">
      <c r="A68" s="52"/>
      <c r="B68" s="2" t="s">
        <v>2</v>
      </c>
      <c r="C68" s="5"/>
      <c r="D68" s="4"/>
      <c r="E68" s="4"/>
      <c r="F68" s="4"/>
      <c r="G68" s="4"/>
      <c r="H68" s="4"/>
      <c r="I68" s="4"/>
      <c r="K68" s="8" t="s">
        <v>79</v>
      </c>
      <c r="L68" s="54"/>
      <c r="M68" s="55"/>
      <c r="N68" s="56"/>
      <c r="O68" s="54"/>
      <c r="P68" s="55"/>
      <c r="Q68" s="56"/>
      <c r="R68" s="54"/>
      <c r="S68" s="55"/>
      <c r="T68" s="56"/>
    </row>
    <row r="69" spans="1:20" ht="24" thickBot="1" x14ac:dyDescent="0.2">
      <c r="A69" s="52"/>
      <c r="B69" s="2" t="s">
        <v>18</v>
      </c>
      <c r="C69" s="5"/>
      <c r="D69" s="4"/>
      <c r="E69" s="4"/>
      <c r="F69" s="4"/>
      <c r="G69" s="4"/>
      <c r="H69" s="4"/>
      <c r="I69" s="4"/>
      <c r="K69" s="9"/>
      <c r="L69" s="10" t="s">
        <v>88</v>
      </c>
      <c r="M69" s="10" t="s">
        <v>81</v>
      </c>
      <c r="N69" s="10" t="s">
        <v>82</v>
      </c>
      <c r="O69" s="10" t="s">
        <v>83</v>
      </c>
      <c r="P69" s="10" t="s">
        <v>84</v>
      </c>
      <c r="Q69" s="10" t="s">
        <v>85</v>
      </c>
      <c r="R69" s="10" t="s">
        <v>83</v>
      </c>
      <c r="S69" s="10" t="s">
        <v>84</v>
      </c>
      <c r="T69" s="10" t="s">
        <v>85</v>
      </c>
    </row>
    <row r="70" spans="1:20" ht="15" thickBot="1" x14ac:dyDescent="0.2">
      <c r="A70" s="52"/>
      <c r="B70" s="2" t="s">
        <v>25</v>
      </c>
      <c r="C70" s="5"/>
      <c r="D70" s="4"/>
      <c r="E70" s="4"/>
      <c r="F70" s="4"/>
      <c r="G70" s="4"/>
      <c r="H70" s="4"/>
      <c r="I70" s="4"/>
      <c r="K70" s="11" t="s">
        <v>13</v>
      </c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53"/>
      <c r="B71" s="5" t="s">
        <v>50</v>
      </c>
      <c r="C71" s="5"/>
      <c r="D71" s="4"/>
      <c r="E71" s="4"/>
      <c r="F71" s="4"/>
      <c r="G71" s="4"/>
      <c r="H71" s="4"/>
      <c r="I71" s="4"/>
      <c r="K71" s="11" t="s">
        <v>14</v>
      </c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48" t="s">
        <v>74</v>
      </c>
      <c r="B72" s="2" t="s">
        <v>13</v>
      </c>
      <c r="C72" s="2">
        <v>2</v>
      </c>
      <c r="D72" s="1">
        <v>8</v>
      </c>
      <c r="E72" s="1">
        <v>8</v>
      </c>
      <c r="F72" s="1">
        <v>8</v>
      </c>
      <c r="G72" s="1">
        <v>48</v>
      </c>
      <c r="H72" s="1">
        <v>8</v>
      </c>
      <c r="I72" s="1">
        <v>0</v>
      </c>
      <c r="K72" s="11" t="s">
        <v>22</v>
      </c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49"/>
      <c r="B73" s="2" t="s">
        <v>14</v>
      </c>
      <c r="C73" s="2">
        <v>3</v>
      </c>
      <c r="D73" s="1">
        <v>12</v>
      </c>
      <c r="E73" s="1">
        <v>12</v>
      </c>
      <c r="F73" s="1">
        <v>12</v>
      </c>
      <c r="G73" s="1">
        <v>72</v>
      </c>
      <c r="H73" s="1">
        <v>12</v>
      </c>
      <c r="I73" s="1">
        <v>0</v>
      </c>
      <c r="K73" s="11" t="s">
        <v>21</v>
      </c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49"/>
      <c r="B74" s="2" t="s">
        <v>22</v>
      </c>
      <c r="C74" s="2">
        <v>4</v>
      </c>
      <c r="D74" s="1">
        <v>16</v>
      </c>
      <c r="E74" s="1">
        <v>16</v>
      </c>
      <c r="F74" s="1">
        <v>16</v>
      </c>
      <c r="G74" s="1">
        <v>96</v>
      </c>
      <c r="H74" s="1">
        <v>16</v>
      </c>
      <c r="I74" s="1">
        <v>0</v>
      </c>
      <c r="K74" s="11" t="s">
        <v>19</v>
      </c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49"/>
      <c r="B75" s="2" t="s">
        <v>21</v>
      </c>
      <c r="C75" s="2">
        <v>5</v>
      </c>
      <c r="D75" s="1">
        <v>20</v>
      </c>
      <c r="E75" s="1">
        <v>20</v>
      </c>
      <c r="F75" s="1">
        <v>20</v>
      </c>
      <c r="G75" s="1">
        <v>120</v>
      </c>
      <c r="H75" s="1">
        <v>20</v>
      </c>
      <c r="I75" s="1">
        <v>0</v>
      </c>
      <c r="K75" s="11" t="s">
        <v>17</v>
      </c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49"/>
      <c r="B76" s="2" t="s">
        <v>19</v>
      </c>
      <c r="C76" s="2">
        <v>4</v>
      </c>
      <c r="D76" s="1">
        <v>16</v>
      </c>
      <c r="E76" s="1">
        <v>16</v>
      </c>
      <c r="F76" s="1">
        <v>16</v>
      </c>
      <c r="G76" s="1">
        <v>96</v>
      </c>
      <c r="H76" s="1">
        <v>16</v>
      </c>
      <c r="I76" s="1">
        <v>0</v>
      </c>
      <c r="K76" s="11" t="s">
        <v>24</v>
      </c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49"/>
      <c r="B77" s="2" t="s">
        <v>17</v>
      </c>
      <c r="C77" s="2">
        <v>5</v>
      </c>
      <c r="D77" s="1">
        <v>20</v>
      </c>
      <c r="E77" s="1">
        <v>20</v>
      </c>
      <c r="F77" s="1">
        <v>20</v>
      </c>
      <c r="G77" s="1">
        <v>120</v>
      </c>
      <c r="H77" s="1">
        <v>20</v>
      </c>
      <c r="I77" s="1">
        <v>0</v>
      </c>
      <c r="K77" s="11" t="s">
        <v>23</v>
      </c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49"/>
      <c r="B78" s="2" t="s">
        <v>24</v>
      </c>
      <c r="C78" s="2">
        <v>7</v>
      </c>
      <c r="D78" s="1">
        <v>28</v>
      </c>
      <c r="E78" s="1">
        <v>28</v>
      </c>
      <c r="F78" s="1">
        <v>28</v>
      </c>
      <c r="G78" s="1">
        <v>168</v>
      </c>
      <c r="H78" s="1">
        <v>28</v>
      </c>
      <c r="I78" s="1">
        <v>0</v>
      </c>
      <c r="K78" s="11" t="s">
        <v>20</v>
      </c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49"/>
      <c r="B79" s="2" t="s">
        <v>16</v>
      </c>
      <c r="C79" s="2">
        <v>3</v>
      </c>
      <c r="D79" s="1">
        <v>12</v>
      </c>
      <c r="E79" s="1">
        <v>12</v>
      </c>
      <c r="F79" s="1">
        <v>12</v>
      </c>
      <c r="G79" s="1">
        <v>72</v>
      </c>
      <c r="H79" s="1">
        <v>12</v>
      </c>
      <c r="I79" s="1">
        <v>0</v>
      </c>
      <c r="K79" s="11" t="s">
        <v>16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49"/>
      <c r="B80" s="2" t="s">
        <v>20</v>
      </c>
      <c r="C80" s="5"/>
      <c r="D80" s="4"/>
      <c r="E80" s="4"/>
      <c r="F80" s="4"/>
      <c r="G80" s="4"/>
      <c r="H80" s="4"/>
      <c r="I80" s="4"/>
      <c r="K80" s="11" t="s">
        <v>15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49"/>
      <c r="B81" s="2" t="s">
        <v>23</v>
      </c>
      <c r="C81" s="5"/>
      <c r="D81" s="4"/>
      <c r="E81" s="4"/>
      <c r="F81" s="4"/>
      <c r="G81" s="4"/>
      <c r="H81" s="4"/>
      <c r="I81" s="4"/>
      <c r="K81" s="11" t="s">
        <v>2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49"/>
      <c r="B82" s="2" t="s">
        <v>15</v>
      </c>
      <c r="C82" s="5"/>
      <c r="D82" s="4"/>
      <c r="E82" s="4"/>
      <c r="F82" s="4"/>
      <c r="G82" s="4"/>
      <c r="H82" s="4"/>
      <c r="I82" s="4"/>
      <c r="K82" s="11" t="s">
        <v>18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49"/>
      <c r="B83" s="2" t="s">
        <v>2</v>
      </c>
      <c r="C83" s="5"/>
      <c r="D83" s="4"/>
      <c r="E83" s="4"/>
      <c r="F83" s="4"/>
      <c r="G83" s="4"/>
      <c r="H83" s="4"/>
      <c r="I83" s="4"/>
      <c r="K83" s="11" t="s">
        <v>25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49"/>
      <c r="B84" s="2" t="s">
        <v>18</v>
      </c>
      <c r="C84" s="5"/>
      <c r="D84" s="4"/>
      <c r="E84" s="4"/>
      <c r="F84" s="4"/>
      <c r="G84" s="4"/>
      <c r="H84" s="4"/>
      <c r="I84" s="4"/>
      <c r="K84" s="11" t="s">
        <v>26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49"/>
      <c r="B85" s="2" t="s">
        <v>25</v>
      </c>
      <c r="C85" s="5"/>
      <c r="D85" s="4"/>
      <c r="E85" s="4"/>
      <c r="F85" s="4"/>
      <c r="G85" s="4"/>
      <c r="H85" s="4"/>
      <c r="I85" s="4"/>
      <c r="K85" s="11" t="s">
        <v>27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50"/>
      <c r="B86" s="5" t="s">
        <v>50</v>
      </c>
      <c r="C86" s="5"/>
      <c r="D86" s="4"/>
      <c r="E86" s="4"/>
      <c r="F86" s="4"/>
      <c r="G86" s="4"/>
      <c r="H86" s="4"/>
      <c r="I86" s="4"/>
      <c r="K86" s="11" t="s">
        <v>3</v>
      </c>
      <c r="L86" s="4"/>
      <c r="M86" s="4"/>
      <c r="N86" s="4"/>
      <c r="O86" s="1"/>
      <c r="P86" s="1"/>
      <c r="Q86" s="1"/>
      <c r="R86" s="1"/>
      <c r="S86" s="1"/>
      <c r="T86" s="1"/>
    </row>
    <row r="87" spans="1:20" ht="15" thickBot="1" x14ac:dyDescent="0.2">
      <c r="A87" s="48" t="s">
        <v>75</v>
      </c>
      <c r="B87" s="2" t="s">
        <v>13</v>
      </c>
      <c r="C87" s="2">
        <v>2</v>
      </c>
      <c r="D87" s="1">
        <v>8</v>
      </c>
      <c r="E87" s="1">
        <v>8</v>
      </c>
      <c r="F87" s="1">
        <v>8</v>
      </c>
      <c r="G87" s="1">
        <v>16</v>
      </c>
      <c r="H87" s="1">
        <v>8</v>
      </c>
      <c r="I87" s="1">
        <v>8</v>
      </c>
      <c r="K87" s="11" t="s">
        <v>28</v>
      </c>
      <c r="L87" s="4"/>
      <c r="M87" s="4"/>
      <c r="N87" s="4"/>
      <c r="O87" s="1"/>
      <c r="P87" s="1"/>
      <c r="Q87" s="1"/>
      <c r="R87" s="1"/>
      <c r="S87" s="1"/>
      <c r="T87" s="1"/>
    </row>
    <row r="88" spans="1:20" ht="15" thickBot="1" x14ac:dyDescent="0.2">
      <c r="A88" s="49"/>
      <c r="B88" s="2" t="s">
        <v>14</v>
      </c>
      <c r="C88" s="2">
        <v>3</v>
      </c>
      <c r="D88" s="1">
        <v>12</v>
      </c>
      <c r="E88" s="1">
        <v>12</v>
      </c>
      <c r="F88" s="1">
        <v>12</v>
      </c>
      <c r="G88" s="1">
        <v>24</v>
      </c>
      <c r="H88" s="1">
        <v>12</v>
      </c>
      <c r="I88" s="1">
        <v>0</v>
      </c>
      <c r="K88" s="11" t="s">
        <v>29</v>
      </c>
      <c r="L88" s="4"/>
      <c r="M88" s="4"/>
      <c r="N88" s="4"/>
      <c r="O88" s="1"/>
      <c r="P88" s="1"/>
      <c r="Q88" s="1"/>
      <c r="R88" s="1"/>
      <c r="S88" s="1"/>
      <c r="T88" s="1"/>
    </row>
    <row r="89" spans="1:20" ht="15" thickBot="1" x14ac:dyDescent="0.2">
      <c r="A89" s="49"/>
      <c r="B89" s="2" t="s">
        <v>22</v>
      </c>
      <c r="C89" s="2">
        <v>12</v>
      </c>
      <c r="D89" s="1">
        <v>48</v>
      </c>
      <c r="E89" s="1">
        <v>48</v>
      </c>
      <c r="F89" s="1">
        <v>48</v>
      </c>
      <c r="G89" s="1">
        <v>96</v>
      </c>
      <c r="H89" s="1">
        <v>48</v>
      </c>
      <c r="I89" s="1">
        <v>0</v>
      </c>
      <c r="K89" s="3" t="s">
        <v>50</v>
      </c>
      <c r="L89" s="4"/>
      <c r="M89" s="4"/>
      <c r="N89" s="4"/>
      <c r="O89" s="1"/>
      <c r="P89" s="1"/>
      <c r="Q89" s="1"/>
      <c r="R89" s="1"/>
      <c r="S89" s="1"/>
      <c r="T89" s="1"/>
    </row>
    <row r="90" spans="1:20" ht="15" thickBot="1" x14ac:dyDescent="0.2">
      <c r="A90" s="49"/>
      <c r="B90" s="2" t="s">
        <v>21</v>
      </c>
      <c r="C90" s="2">
        <v>6</v>
      </c>
      <c r="D90" s="1">
        <v>24</v>
      </c>
      <c r="E90" s="1">
        <v>24</v>
      </c>
      <c r="F90" s="1">
        <v>24</v>
      </c>
      <c r="G90" s="1">
        <v>48</v>
      </c>
      <c r="H90" s="1">
        <v>24</v>
      </c>
      <c r="I90" s="1">
        <v>24</v>
      </c>
    </row>
    <row r="91" spans="1:20" ht="15" thickBot="1" x14ac:dyDescent="0.2">
      <c r="A91" s="49"/>
      <c r="B91" s="2" t="s">
        <v>19</v>
      </c>
      <c r="C91" s="2">
        <v>4</v>
      </c>
      <c r="D91" s="1">
        <v>16</v>
      </c>
      <c r="E91" s="1">
        <v>16</v>
      </c>
      <c r="F91" s="1">
        <v>16</v>
      </c>
      <c r="G91" s="1">
        <v>32</v>
      </c>
      <c r="H91" s="1">
        <v>16</v>
      </c>
      <c r="I91" s="1">
        <v>0</v>
      </c>
    </row>
    <row r="92" spans="1:20" ht="15" thickBot="1" x14ac:dyDescent="0.2">
      <c r="A92" s="49"/>
      <c r="B92" s="2" t="s">
        <v>17</v>
      </c>
      <c r="C92" s="2">
        <v>5</v>
      </c>
      <c r="D92" s="1">
        <v>20</v>
      </c>
      <c r="E92" s="1">
        <v>20</v>
      </c>
      <c r="F92" s="1">
        <v>20</v>
      </c>
      <c r="G92" s="1">
        <v>20</v>
      </c>
      <c r="H92" s="1">
        <v>20</v>
      </c>
      <c r="I92" s="1">
        <v>0</v>
      </c>
      <c r="K92" s="18">
        <f t="shared" ref="K92:K99" si="12">(N44-Q44)/Q44</f>
        <v>1.0556457963803172</v>
      </c>
    </row>
    <row r="93" spans="1:20" ht="15" thickBot="1" x14ac:dyDescent="0.2">
      <c r="A93" s="49"/>
      <c r="B93" s="2" t="s">
        <v>24</v>
      </c>
      <c r="C93" s="2">
        <v>7</v>
      </c>
      <c r="D93" s="1">
        <v>28</v>
      </c>
      <c r="E93" s="1">
        <v>28</v>
      </c>
      <c r="F93" s="1">
        <v>28</v>
      </c>
      <c r="G93" s="1">
        <v>56</v>
      </c>
      <c r="H93" s="1">
        <v>28</v>
      </c>
      <c r="I93" s="1">
        <v>0</v>
      </c>
      <c r="K93" s="18">
        <f t="shared" si="12"/>
        <v>1.0556457963803172</v>
      </c>
    </row>
    <row r="94" spans="1:20" ht="15" thickBot="1" x14ac:dyDescent="0.2">
      <c r="A94" s="49"/>
      <c r="B94" s="2" t="s">
        <v>16</v>
      </c>
      <c r="C94" s="2">
        <v>3</v>
      </c>
      <c r="D94" s="1">
        <v>12</v>
      </c>
      <c r="E94" s="1">
        <v>12</v>
      </c>
      <c r="F94" s="1">
        <v>12</v>
      </c>
      <c r="G94" s="1">
        <v>24</v>
      </c>
      <c r="H94" s="1">
        <v>12</v>
      </c>
      <c r="I94" s="1">
        <v>0</v>
      </c>
      <c r="K94" s="18">
        <f t="shared" si="12"/>
        <v>1.0556457963803172</v>
      </c>
    </row>
    <row r="95" spans="1:20" ht="15" thickBot="1" x14ac:dyDescent="0.2">
      <c r="A95" s="49"/>
      <c r="B95" s="2" t="s">
        <v>20</v>
      </c>
      <c r="C95" s="5"/>
      <c r="D95" s="4"/>
      <c r="E95" s="4"/>
      <c r="F95" s="4"/>
      <c r="G95" s="4"/>
      <c r="H95" s="4"/>
      <c r="I95" s="4"/>
      <c r="K95" s="18">
        <f t="shared" si="12"/>
        <v>0.54173434728523806</v>
      </c>
    </row>
    <row r="96" spans="1:20" ht="15" thickBot="1" x14ac:dyDescent="0.2">
      <c r="A96" s="49"/>
      <c r="B96" s="2" t="s">
        <v>23</v>
      </c>
      <c r="C96" s="5"/>
      <c r="D96" s="4"/>
      <c r="E96" s="4"/>
      <c r="F96" s="4"/>
      <c r="G96" s="4"/>
      <c r="H96" s="4"/>
      <c r="I96" s="4"/>
      <c r="K96" s="18">
        <f t="shared" si="12"/>
        <v>0.54173434728523817</v>
      </c>
    </row>
    <row r="97" spans="1:14" ht="15" thickBot="1" x14ac:dyDescent="0.2">
      <c r="A97" s="49"/>
      <c r="B97" s="2" t="s">
        <v>15</v>
      </c>
      <c r="C97" s="5"/>
      <c r="D97" s="4"/>
      <c r="E97" s="4"/>
      <c r="F97" s="4"/>
      <c r="G97" s="4"/>
      <c r="H97" s="4"/>
      <c r="I97" s="4"/>
      <c r="K97" s="18">
        <f t="shared" si="12"/>
        <v>0.28477862273769822</v>
      </c>
    </row>
    <row r="98" spans="1:14" ht="15" thickBot="1" x14ac:dyDescent="0.2">
      <c r="A98" s="49"/>
      <c r="B98" s="2" t="s">
        <v>2</v>
      </c>
      <c r="C98" s="5"/>
      <c r="D98" s="4"/>
      <c r="E98" s="4"/>
      <c r="F98" s="4"/>
      <c r="G98" s="4"/>
      <c r="H98" s="4"/>
      <c r="I98" s="4"/>
      <c r="K98" s="18">
        <f t="shared" si="12"/>
        <v>0.37043053092021161</v>
      </c>
    </row>
    <row r="99" spans="1:14" ht="15" thickBot="1" x14ac:dyDescent="0.2">
      <c r="A99" s="49"/>
      <c r="B99" s="2" t="s">
        <v>18</v>
      </c>
      <c r="C99" s="5"/>
      <c r="D99" s="4"/>
      <c r="E99" s="4"/>
      <c r="F99" s="4"/>
      <c r="G99" s="4"/>
      <c r="H99" s="4"/>
      <c r="I99" s="4"/>
      <c r="K99" s="18">
        <f t="shared" si="12"/>
        <v>1.0556457963803172</v>
      </c>
    </row>
    <row r="100" spans="1:14" ht="15" thickBot="1" x14ac:dyDescent="0.2">
      <c r="A100" s="49"/>
      <c r="B100" s="2" t="s">
        <v>25</v>
      </c>
      <c r="C100" s="5"/>
      <c r="D100" s="4"/>
      <c r="E100" s="4"/>
      <c r="F100" s="4"/>
      <c r="G100" s="4"/>
      <c r="H100" s="4"/>
      <c r="I100" s="4"/>
    </row>
    <row r="101" spans="1:14" ht="14.25" thickBot="1" x14ac:dyDescent="0.2">
      <c r="A101" s="50"/>
      <c r="B101" s="5" t="s">
        <v>50</v>
      </c>
      <c r="C101" s="5"/>
      <c r="D101" s="4"/>
      <c r="E101" s="4"/>
      <c r="F101" s="4"/>
      <c r="G101" s="4"/>
      <c r="H101" s="4"/>
      <c r="I101" s="4"/>
      <c r="K101" s="19">
        <f>AVERAGE(K92:K100)</f>
        <v>0.74515762921870676</v>
      </c>
    </row>
    <row r="102" spans="1:14" ht="15" thickBot="1" x14ac:dyDescent="0.2">
      <c r="A102" s="48" t="s">
        <v>76</v>
      </c>
      <c r="B102" s="2" t="s">
        <v>13</v>
      </c>
      <c r="C102" s="6"/>
      <c r="D102" s="4"/>
      <c r="E102" s="4"/>
      <c r="F102" s="4"/>
      <c r="G102" s="4"/>
      <c r="H102" s="4"/>
      <c r="I102" s="4"/>
    </row>
    <row r="103" spans="1:14" ht="15" thickBot="1" x14ac:dyDescent="0.2">
      <c r="A103" s="49"/>
      <c r="B103" s="2" t="s">
        <v>14</v>
      </c>
      <c r="C103" s="6"/>
      <c r="D103" s="4"/>
      <c r="E103" s="4"/>
      <c r="F103" s="4"/>
      <c r="G103" s="4"/>
      <c r="H103" s="4"/>
      <c r="I103" s="4"/>
    </row>
    <row r="104" spans="1:14" ht="15" thickBot="1" x14ac:dyDescent="0.2">
      <c r="A104" s="49"/>
      <c r="B104" s="2" t="s">
        <v>22</v>
      </c>
      <c r="C104" s="6"/>
      <c r="D104" s="4"/>
      <c r="E104" s="4"/>
      <c r="F104" s="4"/>
      <c r="G104" s="4"/>
      <c r="H104" s="4"/>
      <c r="I104" s="4"/>
      <c r="K104" t="s">
        <v>13</v>
      </c>
      <c r="L104">
        <v>620209.67027777783</v>
      </c>
      <c r="M104">
        <f>I6+4*I8+4*I10+4*I12+84*I9</f>
        <v>109908.05493055555</v>
      </c>
      <c r="N104" s="24">
        <f>M104/L104</f>
        <v>0.17721112745844519</v>
      </c>
    </row>
    <row r="105" spans="1:14" ht="15" thickBot="1" x14ac:dyDescent="0.2">
      <c r="A105" s="49"/>
      <c r="B105" s="2" t="s">
        <v>21</v>
      </c>
      <c r="C105" s="6"/>
      <c r="D105" s="4"/>
      <c r="E105" s="4"/>
      <c r="F105" s="4"/>
      <c r="G105" s="4"/>
      <c r="H105" s="4"/>
      <c r="I105" s="4"/>
      <c r="K105" t="s">
        <v>14</v>
      </c>
      <c r="L105">
        <v>620209.67027777783</v>
      </c>
      <c r="M105">
        <v>109908.05493055555</v>
      </c>
      <c r="N105" s="24">
        <f t="shared" ref="N105:N111" si="13">M105/L105</f>
        <v>0.17721112745844519</v>
      </c>
    </row>
    <row r="106" spans="1:14" ht="15" thickBot="1" x14ac:dyDescent="0.2">
      <c r="A106" s="49"/>
      <c r="B106" s="2" t="s">
        <v>19</v>
      </c>
      <c r="C106" s="6"/>
      <c r="D106" s="4"/>
      <c r="E106" s="4"/>
      <c r="F106" s="4"/>
      <c r="G106" s="4"/>
      <c r="H106" s="4"/>
      <c r="I106" s="4"/>
      <c r="K106" t="s">
        <v>22</v>
      </c>
      <c r="L106">
        <v>620209.67027777783</v>
      </c>
      <c r="M106">
        <v>109908.05493055555</v>
      </c>
      <c r="N106" s="24">
        <f t="shared" si="13"/>
        <v>0.17721112745844519</v>
      </c>
    </row>
    <row r="107" spans="1:14" ht="15" thickBot="1" x14ac:dyDescent="0.2">
      <c r="A107" s="49"/>
      <c r="B107" s="2" t="s">
        <v>17</v>
      </c>
      <c r="C107" s="6"/>
      <c r="D107" s="4"/>
      <c r="E107" s="4"/>
      <c r="F107" s="4"/>
      <c r="G107" s="4"/>
      <c r="H107" s="4"/>
      <c r="I107" s="4"/>
      <c r="K107" t="s">
        <v>21</v>
      </c>
      <c r="L107">
        <v>620209.67027777783</v>
      </c>
      <c r="M107">
        <f>4*I12+120*I9</f>
        <v>56193.333333333336</v>
      </c>
      <c r="N107" s="24">
        <f t="shared" si="13"/>
        <v>9.0603768412971727E-2</v>
      </c>
    </row>
    <row r="108" spans="1:14" ht="15" thickBot="1" x14ac:dyDescent="0.2">
      <c r="A108" s="49"/>
      <c r="B108" s="2" t="s">
        <v>24</v>
      </c>
      <c r="C108" s="6"/>
      <c r="D108" s="4"/>
      <c r="E108" s="4"/>
      <c r="F108" s="4"/>
      <c r="G108" s="4"/>
      <c r="H108" s="4"/>
      <c r="I108" s="4"/>
      <c r="K108" t="s">
        <v>19</v>
      </c>
      <c r="L108">
        <v>413989.95491041668</v>
      </c>
      <c r="M108">
        <f>(8-5.33)*I12+80*I9</f>
        <v>37472.133333333339</v>
      </c>
      <c r="N108" s="24">
        <f t="shared" si="13"/>
        <v>9.0514595556894464E-2</v>
      </c>
    </row>
    <row r="109" spans="1:14" ht="15" thickBot="1" x14ac:dyDescent="0.2">
      <c r="A109" s="49"/>
      <c r="B109" s="2" t="s">
        <v>16</v>
      </c>
      <c r="C109" s="6"/>
      <c r="D109" s="4"/>
      <c r="E109" s="4"/>
      <c r="F109" s="4"/>
      <c r="G109" s="4"/>
      <c r="H109" s="4"/>
      <c r="I109" s="4"/>
      <c r="K109" t="s">
        <v>17</v>
      </c>
      <c r="L109">
        <v>310104.83513888891</v>
      </c>
      <c r="M109">
        <f>-I6-4*I10-4*I8+2*I12+96*I9</f>
        <v>-25618.054930555554</v>
      </c>
      <c r="N109" s="24">
        <f t="shared" si="13"/>
        <v>-8.2610949677975221E-2</v>
      </c>
    </row>
    <row r="110" spans="1:14" ht="15" thickBot="1" x14ac:dyDescent="0.2">
      <c r="A110" s="49"/>
      <c r="B110" s="2" t="s">
        <v>20</v>
      </c>
      <c r="C110" s="5"/>
      <c r="D110" s="4"/>
      <c r="E110" s="4"/>
      <c r="F110" s="4"/>
      <c r="G110" s="4"/>
      <c r="H110" s="4"/>
      <c r="I110" s="4"/>
      <c r="K110" t="s">
        <v>24</v>
      </c>
      <c r="L110">
        <v>620209.67027777783</v>
      </c>
      <c r="M110">
        <f>-I6-4*I8-4*I10+156*I9</f>
        <v>-9414.7215972222184</v>
      </c>
      <c r="N110" s="24">
        <f t="shared" si="13"/>
        <v>-1.5179901327571334E-2</v>
      </c>
    </row>
    <row r="111" spans="1:14" ht="15" thickBot="1" x14ac:dyDescent="0.2">
      <c r="A111" s="49"/>
      <c r="B111" s="2" t="s">
        <v>23</v>
      </c>
      <c r="C111" s="5"/>
      <c r="D111" s="4"/>
      <c r="E111" s="4"/>
      <c r="F111" s="4"/>
      <c r="G111" s="4"/>
      <c r="H111" s="4"/>
      <c r="I111" s="4"/>
      <c r="K111" t="s">
        <v>16</v>
      </c>
      <c r="L111">
        <v>620209.67027777783</v>
      </c>
      <c r="M111">
        <v>109908.05493055555</v>
      </c>
      <c r="N111" s="24">
        <f t="shared" si="13"/>
        <v>0.17721112745844519</v>
      </c>
    </row>
    <row r="112" spans="1:14" ht="15" thickBot="1" x14ac:dyDescent="0.2">
      <c r="A112" s="49"/>
      <c r="B112" s="2" t="s">
        <v>15</v>
      </c>
      <c r="C112" s="5"/>
      <c r="D112" s="4"/>
      <c r="E112" s="4"/>
      <c r="F112" s="4"/>
      <c r="G112" s="4"/>
      <c r="H112" s="4"/>
      <c r="I112" s="4"/>
      <c r="N112" s="25">
        <f>AVERAGE(N104:N111)</f>
        <v>9.9021502849762549E-2</v>
      </c>
    </row>
    <row r="113" spans="1:9" ht="15" thickBot="1" x14ac:dyDescent="0.2">
      <c r="A113" s="49"/>
      <c r="B113" s="2" t="s">
        <v>2</v>
      </c>
      <c r="C113" s="5"/>
      <c r="D113" s="4"/>
      <c r="E113" s="4"/>
      <c r="F113" s="4"/>
      <c r="G113" s="4"/>
      <c r="H113" s="4"/>
      <c r="I113" s="4"/>
    </row>
    <row r="114" spans="1:9" ht="15" thickBot="1" x14ac:dyDescent="0.2">
      <c r="A114" s="49"/>
      <c r="B114" s="2" t="s">
        <v>18</v>
      </c>
      <c r="C114" s="5"/>
      <c r="D114" s="4"/>
      <c r="E114" s="4"/>
      <c r="F114" s="4"/>
      <c r="G114" s="4"/>
      <c r="H114" s="4"/>
      <c r="I114" s="4"/>
    </row>
    <row r="115" spans="1:9" ht="15" thickBot="1" x14ac:dyDescent="0.2">
      <c r="A115" s="49"/>
      <c r="B115" s="2" t="s">
        <v>25</v>
      </c>
      <c r="C115" s="5"/>
      <c r="D115" s="4"/>
      <c r="E115" s="4"/>
      <c r="F115" s="4"/>
      <c r="G115" s="4"/>
      <c r="H115" s="4"/>
      <c r="I115" s="4"/>
    </row>
    <row r="116" spans="1:9" ht="14.25" thickBot="1" x14ac:dyDescent="0.2">
      <c r="A116" s="50"/>
      <c r="B116" s="5" t="s">
        <v>50</v>
      </c>
      <c r="C116" s="5"/>
      <c r="D116" s="4"/>
      <c r="E116" s="4"/>
      <c r="F116" s="4"/>
      <c r="G116" s="4"/>
      <c r="H116" s="4"/>
      <c r="I116" s="4"/>
    </row>
    <row r="117" spans="1:9" ht="15" thickBot="1" x14ac:dyDescent="0.2">
      <c r="A117" s="51" t="s">
        <v>77</v>
      </c>
      <c r="B117" s="2" t="s">
        <v>13</v>
      </c>
      <c r="C117" s="6"/>
      <c r="D117" s="4"/>
      <c r="E117" s="4"/>
      <c r="F117" s="4"/>
      <c r="G117" s="4"/>
      <c r="H117" s="4"/>
      <c r="I117" s="4"/>
    </row>
    <row r="118" spans="1:9" ht="15" thickBot="1" x14ac:dyDescent="0.2">
      <c r="A118" s="52"/>
      <c r="B118" s="2" t="s">
        <v>14</v>
      </c>
      <c r="C118" s="6"/>
      <c r="D118" s="4"/>
      <c r="E118" s="4"/>
      <c r="F118" s="4"/>
      <c r="G118" s="4"/>
      <c r="H118" s="4"/>
      <c r="I118" s="4"/>
    </row>
    <row r="119" spans="1:9" ht="15" thickBot="1" x14ac:dyDescent="0.2">
      <c r="A119" s="52"/>
      <c r="B119" s="2" t="s">
        <v>22</v>
      </c>
      <c r="C119" s="6"/>
      <c r="D119" s="4"/>
      <c r="E119" s="4"/>
      <c r="F119" s="4"/>
      <c r="G119" s="4"/>
      <c r="H119" s="4"/>
      <c r="I119" s="4"/>
    </row>
    <row r="120" spans="1:9" ht="15" thickBot="1" x14ac:dyDescent="0.2">
      <c r="A120" s="52"/>
      <c r="B120" s="2" t="s">
        <v>21</v>
      </c>
      <c r="C120" s="6"/>
      <c r="D120" s="4"/>
      <c r="E120" s="4"/>
      <c r="F120" s="4"/>
      <c r="G120" s="4"/>
      <c r="H120" s="4"/>
      <c r="I120" s="4"/>
    </row>
    <row r="121" spans="1:9" ht="15" thickBot="1" x14ac:dyDescent="0.2">
      <c r="A121" s="52"/>
      <c r="B121" s="2" t="s">
        <v>19</v>
      </c>
      <c r="C121" s="6"/>
      <c r="D121" s="4"/>
      <c r="E121" s="4"/>
      <c r="F121" s="4"/>
      <c r="G121" s="4"/>
      <c r="H121" s="4"/>
      <c r="I121" s="4"/>
    </row>
    <row r="122" spans="1:9" ht="15" thickBot="1" x14ac:dyDescent="0.2">
      <c r="A122" s="52"/>
      <c r="B122" s="2" t="s">
        <v>17</v>
      </c>
      <c r="C122" s="6"/>
      <c r="D122" s="4"/>
      <c r="E122" s="4"/>
      <c r="F122" s="4"/>
      <c r="G122" s="4"/>
      <c r="H122" s="4"/>
      <c r="I122" s="4"/>
    </row>
    <row r="123" spans="1:9" ht="15" thickBot="1" x14ac:dyDescent="0.2">
      <c r="A123" s="52"/>
      <c r="B123" s="2" t="s">
        <v>24</v>
      </c>
      <c r="C123" s="6"/>
      <c r="D123" s="4"/>
      <c r="E123" s="4"/>
      <c r="F123" s="4"/>
      <c r="G123" s="4"/>
      <c r="H123" s="4"/>
      <c r="I123" s="4"/>
    </row>
    <row r="124" spans="1:9" ht="15" thickBot="1" x14ac:dyDescent="0.2">
      <c r="A124" s="52"/>
      <c r="B124" s="2" t="s">
        <v>16</v>
      </c>
      <c r="C124" s="6"/>
      <c r="D124" s="4"/>
      <c r="E124" s="4"/>
      <c r="F124" s="4"/>
      <c r="G124" s="4"/>
      <c r="H124" s="4"/>
      <c r="I124" s="4"/>
    </row>
    <row r="125" spans="1:9" ht="15" thickBot="1" x14ac:dyDescent="0.2">
      <c r="A125" s="52"/>
      <c r="B125" s="2" t="s">
        <v>20</v>
      </c>
      <c r="C125" s="5"/>
      <c r="D125" s="4"/>
      <c r="E125" s="4"/>
      <c r="F125" s="4"/>
      <c r="G125" s="4"/>
      <c r="H125" s="4"/>
      <c r="I125" s="4"/>
    </row>
    <row r="126" spans="1:9" ht="15" thickBot="1" x14ac:dyDescent="0.2">
      <c r="A126" s="52"/>
      <c r="B126" s="2" t="s">
        <v>23</v>
      </c>
      <c r="C126" s="5"/>
      <c r="D126" s="4"/>
      <c r="E126" s="4"/>
      <c r="F126" s="4"/>
      <c r="G126" s="4"/>
      <c r="H126" s="4"/>
      <c r="I126" s="4"/>
    </row>
    <row r="127" spans="1:9" ht="15" thickBot="1" x14ac:dyDescent="0.2">
      <c r="A127" s="52"/>
      <c r="B127" s="2" t="s">
        <v>15</v>
      </c>
      <c r="C127" s="5"/>
      <c r="D127" s="4"/>
      <c r="E127" s="4"/>
      <c r="F127" s="4"/>
      <c r="G127" s="4"/>
      <c r="H127" s="4"/>
      <c r="I127" s="4"/>
    </row>
    <row r="128" spans="1:9" ht="15" thickBot="1" x14ac:dyDescent="0.2">
      <c r="A128" s="52"/>
      <c r="B128" s="2" t="s">
        <v>2</v>
      </c>
      <c r="C128" s="5"/>
      <c r="D128" s="4"/>
      <c r="E128" s="4"/>
      <c r="F128" s="4"/>
      <c r="G128" s="4"/>
      <c r="H128" s="4"/>
      <c r="I128" s="4"/>
    </row>
    <row r="129" spans="1:9" ht="15" thickBot="1" x14ac:dyDescent="0.2">
      <c r="A129" s="52"/>
      <c r="B129" s="2" t="s">
        <v>18</v>
      </c>
      <c r="C129" s="5"/>
      <c r="D129" s="4"/>
      <c r="E129" s="4"/>
      <c r="F129" s="4"/>
      <c r="G129" s="4"/>
      <c r="H129" s="4"/>
      <c r="I129" s="4"/>
    </row>
    <row r="130" spans="1:9" ht="15" thickBot="1" x14ac:dyDescent="0.2">
      <c r="A130" s="52"/>
      <c r="B130" s="2" t="s">
        <v>25</v>
      </c>
      <c r="C130" s="5"/>
      <c r="D130" s="4"/>
      <c r="E130" s="4"/>
      <c r="F130" s="4"/>
      <c r="G130" s="4"/>
      <c r="H130" s="4"/>
      <c r="I130" s="4"/>
    </row>
    <row r="131" spans="1:9" ht="14.25" thickBot="1" x14ac:dyDescent="0.2">
      <c r="A131" s="53"/>
      <c r="B131" s="5" t="s">
        <v>50</v>
      </c>
      <c r="C131" s="5"/>
      <c r="D131" s="4"/>
      <c r="E131" s="4"/>
      <c r="F131" s="4"/>
      <c r="G131" s="4"/>
      <c r="H131" s="4"/>
      <c r="I131" s="4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opLeftCell="A16" zoomScaleNormal="100" workbookViewId="0">
      <pane xSplit="1" topLeftCell="R1" activePane="topRight" state="frozen"/>
      <selection pane="topRight" activeCell="U3" sqref="U3:Z8"/>
    </sheetView>
  </sheetViews>
  <sheetFormatPr defaultRowHeight="13.5" x14ac:dyDescent="0.15"/>
  <cols>
    <col min="2" max="2" width="17.6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29"/>
      <c r="B1" s="65" t="s">
        <v>106</v>
      </c>
      <c r="C1" s="65"/>
      <c r="D1" s="65"/>
      <c r="E1" s="65"/>
      <c r="F1" s="65"/>
      <c r="G1" s="65"/>
      <c r="H1" s="29" t="s">
        <v>107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 t="s">
        <v>113</v>
      </c>
      <c r="V1" s="29"/>
      <c r="W1" s="29"/>
      <c r="X1" s="29"/>
      <c r="Y1" s="29"/>
      <c r="Z1" s="29"/>
      <c r="AA1" s="29"/>
      <c r="AB1" s="29"/>
      <c r="AC1" s="29"/>
      <c r="AD1" s="29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108</v>
      </c>
      <c r="I2" s="28" t="s">
        <v>109</v>
      </c>
      <c r="J2" s="28" t="s">
        <v>110</v>
      </c>
      <c r="K2" s="28" t="s">
        <v>111</v>
      </c>
      <c r="L2" s="28" t="s">
        <v>112</v>
      </c>
      <c r="M2" s="30" t="s">
        <v>118</v>
      </c>
      <c r="N2" s="28" t="s">
        <v>7</v>
      </c>
      <c r="O2" s="28" t="s">
        <v>8</v>
      </c>
      <c r="P2" s="28" t="s">
        <v>1</v>
      </c>
      <c r="Q2" s="28" t="s">
        <v>120</v>
      </c>
      <c r="R2" s="28" t="s">
        <v>10</v>
      </c>
      <c r="S2" s="28" t="s">
        <v>11</v>
      </c>
      <c r="T2" s="28" t="s">
        <v>108</v>
      </c>
      <c r="U2" s="28" t="s">
        <v>109</v>
      </c>
      <c r="V2" s="37" t="s">
        <v>140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123</v>
      </c>
      <c r="AD2" s="28" t="s">
        <v>125</v>
      </c>
      <c r="AE2" s="30" t="s">
        <v>118</v>
      </c>
      <c r="AF2" s="28" t="s">
        <v>7</v>
      </c>
      <c r="AG2" s="28" t="s">
        <v>8</v>
      </c>
      <c r="AH2" s="28" t="s">
        <v>1</v>
      </c>
      <c r="AI2" s="28" t="s">
        <v>120</v>
      </c>
      <c r="AJ2" s="28" t="s">
        <v>10</v>
      </c>
      <c r="AK2" s="28" t="s">
        <v>11</v>
      </c>
      <c r="AL2" s="28" t="s">
        <v>123</v>
      </c>
      <c r="AM2" s="28" t="s">
        <v>125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126</v>
      </c>
      <c r="T15" s="29">
        <v>1</v>
      </c>
      <c r="U15" s="29">
        <v>1</v>
      </c>
      <c r="V15" s="42">
        <v>500</v>
      </c>
    </row>
    <row r="16" spans="1:39" x14ac:dyDescent="0.15">
      <c r="G16" s="29" t="s">
        <v>128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127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128</v>
      </c>
      <c r="T17" s="29"/>
      <c r="U17" s="29"/>
      <c r="V17" s="42">
        <v>38714</v>
      </c>
    </row>
    <row r="19" spans="1:22" x14ac:dyDescent="0.15">
      <c r="A19" s="29"/>
      <c r="B19" s="29" t="s">
        <v>117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129</v>
      </c>
      <c r="J19" s="29" t="s">
        <v>131</v>
      </c>
      <c r="K19" s="29" t="s">
        <v>119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122</v>
      </c>
      <c r="S19" s="29" t="s">
        <v>124</v>
      </c>
      <c r="T19" s="29" t="s">
        <v>130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 t="shared" ref="B21:B25" si="18">7742.8*M4</f>
        <v>23228.400000000001</v>
      </c>
      <c r="C21" s="29">
        <f t="shared" ref="C21:C25" si="19">1682.5*N4</f>
        <v>20190</v>
      </c>
      <c r="D21" s="29">
        <f t="shared" ref="D21:D25" si="20">5390.3*O4</f>
        <v>64683.600000000006</v>
      </c>
      <c r="E21" s="29">
        <f t="shared" ref="E21:E25" si="21">2973.3*P4</f>
        <v>23786.400000000001</v>
      </c>
      <c r="F21" s="29">
        <f t="shared" ref="F21:F25" si="22">369.2*Q4</f>
        <v>4430.3999999999996</v>
      </c>
      <c r="G21" s="29">
        <f t="shared" si="16"/>
        <v>620209.6</v>
      </c>
      <c r="H21" s="29">
        <f t="shared" ref="H21:H25" si="23">8000*S4</f>
        <v>32000</v>
      </c>
      <c r="I21" s="29">
        <f t="shared" ref="I21:I25" si="24">SUM(B21:H21)</f>
        <v>788528.39999999991</v>
      </c>
      <c r="J21" s="29">
        <f t="shared" ref="J21:J25" si="25">-I21+T21</f>
        <v>806341.20000000019</v>
      </c>
      <c r="K21" s="29">
        <f t="shared" ref="K21:K25" si="26">38714*V4</f>
        <v>154856</v>
      </c>
      <c r="L21" s="29">
        <f t="shared" si="17"/>
        <v>26920</v>
      </c>
      <c r="M21" s="29">
        <f t="shared" ref="M21:M25" si="27">X4*5390.3</f>
        <v>86244.800000000003</v>
      </c>
      <c r="N21" s="29">
        <f t="shared" ref="N21:N25" si="28">Y4*2973.3</f>
        <v>23786.400000000001</v>
      </c>
      <c r="O21" s="29">
        <f t="shared" ref="O21:O25" si="29">Z4*369.2</f>
        <v>35443.199999999997</v>
      </c>
      <c r="P21" s="29">
        <f t="shared" ref="P21:P25" si="30">155052.4*AA4</f>
        <v>1240419.2</v>
      </c>
      <c r="Q21" s="29">
        <v>0</v>
      </c>
      <c r="R21" s="29">
        <f t="shared" ref="R21:R25" si="31">AC4*500</f>
        <v>8000</v>
      </c>
      <c r="S21" s="29">
        <f t="shared" ref="S21:S25" si="32">AD4*400</f>
        <v>19200</v>
      </c>
      <c r="T21" s="29">
        <f t="shared" ref="T21:T25" si="33">SUM(K21:S21)</f>
        <v>1594869.6</v>
      </c>
    </row>
    <row r="22" spans="1:22" ht="14.25" x14ac:dyDescent="0.15">
      <c r="A22" s="40" t="s">
        <v>22</v>
      </c>
      <c r="B22" s="29">
        <f t="shared" si="18"/>
        <v>23228.400000000001</v>
      </c>
      <c r="C22" s="29">
        <f t="shared" si="19"/>
        <v>20190</v>
      </c>
      <c r="D22" s="29">
        <f t="shared" si="20"/>
        <v>64683.600000000006</v>
      </c>
      <c r="E22" s="29">
        <f t="shared" si="21"/>
        <v>11893.2</v>
      </c>
      <c r="F22" s="29">
        <f t="shared" si="22"/>
        <v>4430.3999999999996</v>
      </c>
      <c r="G22" s="29">
        <f t="shared" si="16"/>
        <v>620209.6</v>
      </c>
      <c r="H22" s="29">
        <f t="shared" si="23"/>
        <v>32000</v>
      </c>
      <c r="I22" s="29">
        <f t="shared" si="24"/>
        <v>776635.2</v>
      </c>
      <c r="J22" s="29">
        <f t="shared" si="25"/>
        <v>818234.40000000014</v>
      </c>
      <c r="K22" s="29">
        <f t="shared" si="26"/>
        <v>154856</v>
      </c>
      <c r="L22" s="29">
        <f t="shared" si="17"/>
        <v>26920</v>
      </c>
      <c r="M22" s="29">
        <f t="shared" si="27"/>
        <v>86244.800000000003</v>
      </c>
      <c r="N22" s="29">
        <f t="shared" si="28"/>
        <v>23786.400000000001</v>
      </c>
      <c r="O22" s="29">
        <f t="shared" si="29"/>
        <v>35443.199999999997</v>
      </c>
      <c r="P22" s="29">
        <f t="shared" si="30"/>
        <v>1240419.2</v>
      </c>
      <c r="Q22" s="29">
        <v>0</v>
      </c>
      <c r="R22" s="29">
        <f t="shared" si="31"/>
        <v>8000</v>
      </c>
      <c r="S22" s="29">
        <f t="shared" si="32"/>
        <v>19200</v>
      </c>
      <c r="T22" s="29">
        <f t="shared" si="33"/>
        <v>1594869.6</v>
      </c>
    </row>
    <row r="23" spans="1:22" ht="14.25" x14ac:dyDescent="0.15">
      <c r="A23" s="40" t="s">
        <v>21</v>
      </c>
      <c r="B23" s="29">
        <f t="shared" si="18"/>
        <v>46456.800000000003</v>
      </c>
      <c r="C23" s="29">
        <f t="shared" si="19"/>
        <v>40380</v>
      </c>
      <c r="D23" s="29">
        <f t="shared" si="20"/>
        <v>129367.20000000001</v>
      </c>
      <c r="E23" s="29">
        <f t="shared" si="21"/>
        <v>23786.400000000001</v>
      </c>
      <c r="F23" s="29">
        <f t="shared" si="22"/>
        <v>8860.7999999999993</v>
      </c>
      <c r="G23" s="29">
        <f t="shared" si="16"/>
        <v>1240419.2</v>
      </c>
      <c r="H23" s="29">
        <f t="shared" si="23"/>
        <v>64000</v>
      </c>
      <c r="I23" s="29">
        <f t="shared" si="24"/>
        <v>1553270.4</v>
      </c>
      <c r="J23" s="29">
        <f t="shared" si="25"/>
        <v>839034</v>
      </c>
      <c r="K23" s="29">
        <f t="shared" si="26"/>
        <v>232284</v>
      </c>
      <c r="L23" s="29">
        <f t="shared" si="17"/>
        <v>40380</v>
      </c>
      <c r="M23" s="29">
        <f t="shared" si="27"/>
        <v>129367.20000000001</v>
      </c>
      <c r="N23" s="29">
        <f t="shared" si="28"/>
        <v>35679.600000000006</v>
      </c>
      <c r="O23" s="29">
        <f t="shared" si="29"/>
        <v>53164.799999999996</v>
      </c>
      <c r="P23" s="29">
        <f t="shared" si="30"/>
        <v>1860628.7999999998</v>
      </c>
      <c r="Q23" s="29">
        <v>0</v>
      </c>
      <c r="R23" s="29">
        <f t="shared" si="31"/>
        <v>12000</v>
      </c>
      <c r="S23" s="29">
        <f t="shared" si="32"/>
        <v>28800</v>
      </c>
      <c r="T23" s="29">
        <f t="shared" si="33"/>
        <v>2392304.4</v>
      </c>
    </row>
    <row r="24" spans="1:22" ht="14.25" x14ac:dyDescent="0.15">
      <c r="A24" s="40" t="s">
        <v>19</v>
      </c>
      <c r="B24" s="29">
        <f t="shared" si="18"/>
        <v>30971.200000000001</v>
      </c>
      <c r="C24" s="29">
        <f t="shared" si="19"/>
        <v>26920</v>
      </c>
      <c r="D24" s="29">
        <f t="shared" si="20"/>
        <v>86244.800000000003</v>
      </c>
      <c r="E24" s="29">
        <f t="shared" si="21"/>
        <v>15857.6</v>
      </c>
      <c r="F24" s="29">
        <f t="shared" si="22"/>
        <v>5907.2</v>
      </c>
      <c r="G24" s="29">
        <f t="shared" si="16"/>
        <v>826946.1333333333</v>
      </c>
      <c r="H24" s="29">
        <f t="shared" si="23"/>
        <v>42666.666666666664</v>
      </c>
      <c r="I24" s="29">
        <f t="shared" si="24"/>
        <v>1035513.6</v>
      </c>
      <c r="J24" s="29">
        <f t="shared" si="25"/>
        <v>559356.00000000012</v>
      </c>
      <c r="K24" s="29">
        <f t="shared" si="26"/>
        <v>154856</v>
      </c>
      <c r="L24" s="29">
        <f t="shared" si="17"/>
        <v>26920</v>
      </c>
      <c r="M24" s="29">
        <f t="shared" si="27"/>
        <v>86244.800000000003</v>
      </c>
      <c r="N24" s="29">
        <f t="shared" si="28"/>
        <v>23786.400000000001</v>
      </c>
      <c r="O24" s="29">
        <f t="shared" si="29"/>
        <v>35443.199999999997</v>
      </c>
      <c r="P24" s="29">
        <f t="shared" si="30"/>
        <v>1240419.2</v>
      </c>
      <c r="Q24" s="29">
        <v>0</v>
      </c>
      <c r="R24" s="29">
        <f t="shared" si="31"/>
        <v>8000</v>
      </c>
      <c r="S24" s="29">
        <f t="shared" si="32"/>
        <v>19200</v>
      </c>
      <c r="T24" s="29">
        <f t="shared" si="33"/>
        <v>1594869.6</v>
      </c>
    </row>
    <row r="25" spans="1:22" ht="14.25" x14ac:dyDescent="0.15">
      <c r="A25" s="40" t="s">
        <v>16</v>
      </c>
      <c r="B25" s="29">
        <f t="shared" si="18"/>
        <v>23228.400000000001</v>
      </c>
      <c r="C25" s="29">
        <f t="shared" si="19"/>
        <v>20190</v>
      </c>
      <c r="D25" s="29">
        <f t="shared" si="20"/>
        <v>64683.600000000006</v>
      </c>
      <c r="E25" s="29">
        <f t="shared" si="21"/>
        <v>11893.2</v>
      </c>
      <c r="F25" s="29">
        <f t="shared" si="22"/>
        <v>4430.3999999999996</v>
      </c>
      <c r="G25" s="29">
        <f t="shared" si="16"/>
        <v>620209.6</v>
      </c>
      <c r="H25" s="29">
        <f t="shared" si="23"/>
        <v>32000</v>
      </c>
      <c r="I25" s="29">
        <f t="shared" si="24"/>
        <v>776635.2</v>
      </c>
      <c r="J25" s="29">
        <f t="shared" si="25"/>
        <v>818234.40000000014</v>
      </c>
      <c r="K25" s="29">
        <f t="shared" si="26"/>
        <v>154856</v>
      </c>
      <c r="L25" s="29">
        <f t="shared" si="17"/>
        <v>26920</v>
      </c>
      <c r="M25" s="29">
        <f t="shared" si="27"/>
        <v>86244.800000000003</v>
      </c>
      <c r="N25" s="29">
        <f t="shared" si="28"/>
        <v>23786.400000000001</v>
      </c>
      <c r="O25" s="29">
        <f t="shared" si="29"/>
        <v>35443.199999999997</v>
      </c>
      <c r="P25" s="29">
        <f t="shared" si="30"/>
        <v>1240419.2</v>
      </c>
      <c r="Q25" s="29">
        <v>0</v>
      </c>
      <c r="R25" s="29">
        <f t="shared" si="31"/>
        <v>8000</v>
      </c>
      <c r="S25" s="29">
        <f t="shared" si="32"/>
        <v>19200</v>
      </c>
      <c r="T25" s="29">
        <f t="shared" si="33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114</v>
      </c>
      <c r="C29" s="29"/>
      <c r="D29" s="29"/>
      <c r="E29" s="29"/>
      <c r="F29" s="29"/>
      <c r="G29" s="29"/>
      <c r="H29" s="29" t="s">
        <v>115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132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134</v>
      </c>
      <c r="I30" s="28" t="s">
        <v>123</v>
      </c>
      <c r="J30" s="28" t="s">
        <v>133</v>
      </c>
      <c r="K30" s="44" t="s">
        <v>135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136</v>
      </c>
      <c r="S30" s="45" t="s">
        <v>137</v>
      </c>
      <c r="T30" s="37" t="s">
        <v>138</v>
      </c>
      <c r="U30" s="28" t="s">
        <v>139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21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21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21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21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21" x14ac:dyDescent="0.15">
      <c r="T37" s="25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51" t="s">
        <v>5</v>
      </c>
      <c r="B1" s="66" t="s">
        <v>47</v>
      </c>
      <c r="C1" s="68" t="s">
        <v>6</v>
      </c>
      <c r="D1" s="69"/>
      <c r="E1" s="69"/>
      <c r="F1" s="69"/>
      <c r="G1" s="69"/>
      <c r="H1" s="70"/>
    </row>
    <row r="2" spans="1:8" ht="15" thickBot="1" x14ac:dyDescent="0.2">
      <c r="A2" s="53"/>
      <c r="B2" s="67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51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52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52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52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52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52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52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52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52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52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52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52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52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52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52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52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52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52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52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52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52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52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52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52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52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52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52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52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52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52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52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52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52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52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52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53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51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52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52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52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52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52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52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52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52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52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52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52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52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52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52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52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52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52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52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52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52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52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52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52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52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52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52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52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52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52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52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52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52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52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52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53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51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52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52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52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52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52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52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52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52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52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52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52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52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52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52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52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52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52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52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52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52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52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52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52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52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52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52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52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52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52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52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52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52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52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52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53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51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52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52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52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52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52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52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52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52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52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52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52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52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52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52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52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52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52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52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52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52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52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52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52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52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52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52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52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52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52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52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52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52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52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52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53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51" t="s">
        <v>5</v>
      </c>
      <c r="B152" s="57" t="s">
        <v>0</v>
      </c>
      <c r="C152" s="59" t="s">
        <v>6</v>
      </c>
      <c r="D152" s="60"/>
      <c r="E152" s="60"/>
      <c r="F152" s="60"/>
      <c r="G152" s="60"/>
      <c r="H152" s="61"/>
    </row>
    <row r="153" spans="1:8" ht="15" thickBot="1" x14ac:dyDescent="0.2">
      <c r="A153" s="53"/>
      <c r="B153" s="58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51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52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52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52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52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52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52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52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52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52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52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52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52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52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53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51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52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52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52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52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52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52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52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52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52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52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52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52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52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53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51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52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52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52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52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52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52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52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52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52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52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52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52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52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53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51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52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52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52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52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52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52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52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52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52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52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52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52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52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53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2016-02-19T09:57:20Z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