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/>
  </bookViews>
  <sheets>
    <sheet name="Sheet2" sheetId="4" r:id="rId1"/>
    <sheet name="Sheet3" sheetId="14" r:id="rId2"/>
    <sheet name="Sheet1" sheetId="9" r:id="rId3"/>
    <sheet name="Sheet4" sheetId="11" r:id="rId4"/>
    <sheet name="Sheet5" sheetId="12" r:id="rId5"/>
    <sheet name="Sheet7" sheetId="13" r:id="rId6"/>
    <sheet name="Sheet6" sheetId="8" state="hidden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4" l="1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E190" i="4"/>
  <c r="F190" i="4"/>
  <c r="G190" i="4"/>
  <c r="H190" i="4"/>
  <c r="I190" i="4"/>
  <c r="D190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E153" i="4"/>
  <c r="F153" i="4"/>
  <c r="G153" i="4"/>
  <c r="H153" i="4"/>
  <c r="I153" i="4"/>
  <c r="D153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E116" i="4"/>
  <c r="F116" i="4"/>
  <c r="G116" i="4"/>
  <c r="H116" i="4"/>
  <c r="I116" i="4"/>
  <c r="D11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E86" i="4"/>
  <c r="F86" i="4"/>
  <c r="G86" i="4"/>
  <c r="H86" i="4"/>
  <c r="I86" i="4"/>
  <c r="I79" i="4"/>
  <c r="I80" i="4"/>
  <c r="I81" i="4"/>
  <c r="I82" i="4"/>
  <c r="I83" i="4"/>
  <c r="I84" i="4"/>
  <c r="I85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E80" i="4"/>
  <c r="E81" i="4"/>
  <c r="E82" i="4"/>
  <c r="E83" i="4"/>
  <c r="E84" i="4"/>
  <c r="E85" i="4"/>
  <c r="D80" i="4"/>
  <c r="D81" i="4"/>
  <c r="D82" i="4"/>
  <c r="D83" i="4"/>
  <c r="D84" i="4"/>
  <c r="D85" i="4"/>
  <c r="D86" i="4"/>
  <c r="E79" i="4"/>
  <c r="D7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E44" i="4"/>
  <c r="F44" i="4"/>
  <c r="G44" i="4"/>
  <c r="H44" i="4"/>
  <c r="I44" i="4"/>
  <c r="D44" i="4"/>
  <c r="E42" i="4"/>
  <c r="F42" i="4"/>
  <c r="G42" i="4"/>
  <c r="H42" i="4"/>
  <c r="I42" i="4"/>
  <c r="D42" i="4"/>
  <c r="E43" i="4"/>
  <c r="F43" i="4"/>
  <c r="G43" i="4"/>
  <c r="H43" i="4"/>
  <c r="I43" i="4"/>
  <c r="D43" i="4"/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I31" i="13" l="1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A25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F7" i="11"/>
  <c r="E7" i="11"/>
  <c r="D7" i="11"/>
  <c r="C7" i="11"/>
  <c r="B7" i="11"/>
  <c r="A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N4" i="11"/>
  <c r="M4" i="11"/>
  <c r="L4" i="11"/>
  <c r="K4" i="11"/>
  <c r="I4" i="11"/>
  <c r="H4" i="11"/>
  <c r="G4" i="11"/>
  <c r="F4" i="11"/>
  <c r="E4" i="11"/>
  <c r="D4" i="11"/>
  <c r="C4" i="11"/>
  <c r="B4" i="11"/>
  <c r="A4" i="11"/>
  <c r="N3" i="11"/>
  <c r="M3" i="11"/>
  <c r="L3" i="11"/>
  <c r="K3" i="11"/>
  <c r="J3" i="11"/>
  <c r="I3" i="11"/>
  <c r="H3" i="11"/>
  <c r="G3" i="11"/>
  <c r="F3" i="11"/>
  <c r="M11" i="11" s="1"/>
  <c r="E3" i="11"/>
  <c r="D3" i="11"/>
  <c r="K11" i="11" s="1"/>
  <c r="C3" i="11"/>
  <c r="B3" i="11"/>
  <c r="A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3" i="11" l="1"/>
  <c r="K13" i="11"/>
  <c r="M13" i="11"/>
  <c r="I15" i="11"/>
  <c r="K15" i="11"/>
  <c r="M15" i="11"/>
  <c r="I11" i="11"/>
  <c r="I10" i="11"/>
  <c r="J13" i="11"/>
  <c r="N13" i="11"/>
  <c r="L14" i="11"/>
  <c r="J15" i="11"/>
  <c r="N15" i="11"/>
  <c r="L10" i="11"/>
  <c r="J11" i="11"/>
  <c r="N11" i="11"/>
  <c r="L12" i="11"/>
  <c r="I21" i="11"/>
  <c r="M21" i="11"/>
  <c r="I23" i="11"/>
  <c r="M23" i="11"/>
  <c r="L27" i="11"/>
  <c r="L13" i="11"/>
  <c r="J14" i="11"/>
  <c r="N14" i="11"/>
  <c r="L15" i="11"/>
  <c r="I22" i="11"/>
  <c r="M22" i="11"/>
  <c r="L26" i="11"/>
  <c r="L28" i="11"/>
  <c r="J10" i="11"/>
  <c r="N10" i="11"/>
  <c r="L11" i="11"/>
  <c r="J12" i="11"/>
  <c r="N12" i="11"/>
  <c r="K21" i="11"/>
  <c r="O21" i="11"/>
  <c r="K22" i="11"/>
  <c r="O22" i="11"/>
  <c r="K23" i="11"/>
  <c r="O23" i="11"/>
  <c r="J26" i="11"/>
  <c r="N26" i="11"/>
  <c r="J27" i="11"/>
  <c r="N27" i="11"/>
  <c r="J28" i="11"/>
  <c r="N28" i="11"/>
  <c r="N31" i="1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 s="1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1" i="9"/>
  <c r="A32" i="9"/>
  <c r="A35" i="9"/>
  <c r="A36" i="9"/>
  <c r="A34" i="9"/>
  <c r="A33" i="9"/>
</calcChain>
</file>

<file path=xl/sharedStrings.xml><?xml version="1.0" encoding="utf-8"?>
<sst xmlns="http://schemas.openxmlformats.org/spreadsheetml/2006/main" count="1065" uniqueCount="286">
  <si>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</si>
  <si>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</si>
  <si>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</si>
  <si>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</si>
  <si>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</si>
  <si>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</si>
  <si>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</si>
  <si>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</si>
  <si>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</si>
  <si>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</si>
  <si>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</si>
  <si>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</si>
  <si>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</si>
  <si>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</si>
  <si>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</si>
  <si>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</si>
  <si>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</si>
  <si>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</si>
  <si>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</si>
  <si>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</si>
  <si>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</si>
  <si>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</si>
  <si>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</si>
  <si>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</si>
  <si>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</si>
  <si>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</si>
  <si>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</si>
  <si>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</si>
  <si>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</si>
  <si>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</si>
  <si>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</si>
  <si>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</si>
  <si>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</si>
  <si>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</si>
  <si>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</si>
  <si>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</si>
  <si>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</si>
  <si>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</si>
  <si>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</si>
  <si>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</si>
  <si>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</si>
  <si>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</si>
  <si>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</si>
  <si>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</si>
  <si>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</si>
  <si>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</si>
  <si>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</si>
  <si>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</si>
  <si>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</si>
  <si>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</si>
  <si>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</si>
  <si>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</si>
  <si>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</si>
  <si>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</si>
  <si>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</si>
  <si>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</si>
  <si>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</si>
  <si>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</si>
  <si>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</si>
  <si>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</si>
  <si>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</si>
  <si>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</si>
  <si>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</si>
  <si>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</si>
  <si>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</si>
  <si>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</si>
  <si>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</si>
  <si>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</si>
  <si>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</si>
  <si>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</si>
  <si>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</si>
  <si>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</si>
  <si>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</si>
  <si>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</si>
  <si>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</si>
  <si>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</si>
  <si>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</si>
  <si>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</si>
  <si>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</si>
  <si>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</si>
  <si>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</si>
  <si>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</si>
  <si>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</si>
  <si>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</si>
  <si>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</si>
  <si>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</si>
  <si>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</si>
  <si>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</si>
  <si>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</si>
  <si>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</si>
  <si>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</si>
  <si>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</si>
  <si>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</si>
  <si>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</si>
  <si>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</si>
  <si>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</si>
  <si>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</si>
  <si>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</si>
  <si>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</si>
  <si>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</si>
  <si>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</si>
  <si>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</si>
  <si>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</si>
  <si>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</si>
  <si>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</si>
  <si>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</si>
  <si>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</si>
  <si>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</si>
  <si>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</si>
  <si>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</si>
  <si>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</si>
  <si>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</si>
  <si>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</si>
  <si>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</si>
  <si>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</si>
  <si>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</si>
  <si>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</si>
  <si>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</si>
  <si>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</si>
  <si>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</si>
  <si>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</si>
  <si>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</si>
  <si>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</si>
  <si>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</si>
  <si>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</si>
  <si>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</si>
  <si>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</si>
  <si>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</si>
  <si>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</si>
  <si>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</si>
  <si>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</si>
  <si>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</si>
  <si>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</si>
  <si>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</si>
  <si>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</si>
  <si>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</si>
  <si>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</si>
  <si>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</si>
  <si>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</si>
  <si>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</si>
  <si>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</si>
  <si>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</si>
  <si>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</si>
  <si>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</si>
  <si>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</si>
  <si>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</si>
  <si>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</si>
  <si>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</si>
  <si>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</si>
  <si>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</si>
  <si>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</si>
  <si>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</si>
  <si>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</si>
  <si>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</si>
  <si>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</si>
  <si>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</si>
  <si>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</si>
  <si>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</si>
  <si>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</si>
  <si>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</si>
  <si>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</si>
  <si>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</si>
  <si>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</si>
  <si>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</si>
  <si>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</si>
  <si>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</si>
  <si>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</si>
  <si>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</si>
  <si>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</si>
  <si>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</si>
  <si>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</si>
  <si>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</si>
  <si>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</si>
  <si>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</si>
  <si>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</si>
  <si>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</si>
  <si>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</si>
  <si>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</si>
  <si>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</si>
  <si>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</si>
  <si>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</si>
  <si>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</si>
  <si>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</si>
  <si>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</si>
  <si>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</si>
  <si>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</si>
  <si>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</si>
  <si>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</si>
  <si>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</si>
  <si>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</si>
  <si>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</si>
  <si>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</si>
  <si>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</si>
  <si>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</si>
  <si>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</si>
  <si>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</si>
  <si>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</si>
  <si>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</si>
  <si>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</si>
  <si>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</si>
  <si>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</si>
  <si>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</si>
  <si>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</si>
  <si>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</si>
  <si>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</si>
  <si>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au</t>
    <phoneticPr fontId="1" type="noConversion"/>
  </si>
  <si>
    <t>xorau</t>
    <phoneticPr fontId="1" type="noConversion"/>
  </si>
  <si>
    <t>auxor</t>
    <phoneticPr fontId="1" type="noConversion"/>
  </si>
  <si>
    <t>xorauxor</t>
    <phoneticPr fontId="1" type="noConversion"/>
  </si>
  <si>
    <t>xorxorau</t>
    <phoneticPr fontId="1" type="noConversion"/>
  </si>
  <si>
    <t>xorxorauxor</t>
    <phoneticPr fontId="1" type="noConversion"/>
  </si>
  <si>
    <t>sh</t>
    <phoneticPr fontId="1" type="noConversion"/>
  </si>
  <si>
    <t>xorsh</t>
    <phoneticPr fontId="1" type="noConversion"/>
  </si>
  <si>
    <t>shxor</t>
    <phoneticPr fontId="1" type="noConversion"/>
  </si>
  <si>
    <t>xorshxor</t>
    <phoneticPr fontId="1" type="noConversion"/>
  </si>
  <si>
    <t>xor</t>
    <phoneticPr fontId="1" type="noConversion"/>
  </si>
  <si>
    <t>xorxor</t>
    <phoneticPr fontId="1" type="noConversion"/>
  </si>
  <si>
    <t>xorxorxor</t>
    <phoneticPr fontId="1" type="noConversion"/>
  </si>
  <si>
    <t>or</t>
    <phoneticPr fontId="1" type="noConversion"/>
  </si>
  <si>
    <t>and</t>
    <phoneticPr fontId="1" type="noConversion"/>
  </si>
  <si>
    <t>bn</t>
    <phoneticPr fontId="1" type="noConversion"/>
  </si>
  <si>
    <t>xorbn</t>
    <phoneticPr fontId="1" type="noConversion"/>
  </si>
  <si>
    <t>bnxor</t>
    <phoneticPr fontId="1" type="noConversion"/>
  </si>
  <si>
    <t>xorbnxor</t>
    <phoneticPr fontId="1" type="noConversion"/>
  </si>
  <si>
    <t>lut</t>
    <phoneticPr fontId="1" type="noConversion"/>
  </si>
  <si>
    <t>xorlut</t>
    <phoneticPr fontId="1" type="noConversion"/>
  </si>
  <si>
    <t>lutxor</t>
    <phoneticPr fontId="1" type="noConversion"/>
  </si>
  <si>
    <t>xorlutxor</t>
    <phoneticPr fontId="1" type="noConversion"/>
  </si>
  <si>
    <t>gfm</t>
    <phoneticPr fontId="1" type="noConversion"/>
  </si>
  <si>
    <t>xorgfm</t>
    <phoneticPr fontId="1" type="noConversion"/>
  </si>
  <si>
    <t>gfmxor</t>
    <phoneticPr fontId="1" type="noConversion"/>
  </si>
  <si>
    <t>xorgfmxor</t>
    <phoneticPr fontId="1" type="noConversion"/>
  </si>
  <si>
    <t>PE1</t>
    <phoneticPr fontId="1" type="noConversion"/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</si>
  <si>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</si>
  <si>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</si>
  <si>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</si>
  <si>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</si>
  <si>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</si>
  <si>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</si>
  <si>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</si>
  <si>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</si>
  <si>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</si>
  <si>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</si>
  <si>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</si>
  <si>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PE功能</t>
    <phoneticPr fontId="1" type="noConversion"/>
  </si>
  <si>
    <t>PE1</t>
    <phoneticPr fontId="1" type="noConversion"/>
  </si>
  <si>
    <t>PE</t>
    <phoneticPr fontId="1" type="noConversion"/>
  </si>
  <si>
    <t>闲置单元</t>
    <phoneticPr fontId="1" type="noConversion"/>
  </si>
  <si>
    <t>低利用率单元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</si>
  <si>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</si>
  <si>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</si>
  <si>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</si>
  <si>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</si>
  <si>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</si>
  <si>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算术、移位、逻辑</t>
    <phoneticPr fontId="1" type="noConversion"/>
  </si>
  <si>
    <t>算术、逻辑</t>
    <phoneticPr fontId="1" type="noConversion"/>
  </si>
  <si>
    <t>逻辑</t>
    <phoneticPr fontId="1" type="noConversion"/>
  </si>
  <si>
    <t>算术、移位、逻辑</t>
    <phoneticPr fontId="1" type="noConversion"/>
  </si>
  <si>
    <t>无</t>
    <phoneticPr fontId="1" type="noConversion"/>
  </si>
  <si>
    <t>无</t>
    <phoneticPr fontId="1" type="noConversion"/>
  </si>
  <si>
    <t>算术、置换</t>
    <phoneticPr fontId="1" type="noConversion"/>
  </si>
  <si>
    <t>移位</t>
    <phoneticPr fontId="1" type="noConversion"/>
  </si>
  <si>
    <t>RCPA</t>
    <phoneticPr fontId="1" type="noConversion"/>
  </si>
  <si>
    <t>COBRA</t>
    <phoneticPr fontId="1" type="noConversion"/>
  </si>
  <si>
    <t>项目中的架构</t>
    <phoneticPr fontId="1" type="noConversion"/>
  </si>
  <si>
    <t>本文</t>
    <phoneticPr fontId="1" type="noConversion"/>
  </si>
  <si>
    <t>算法</t>
    <phoneticPr fontId="1" type="noConversion"/>
  </si>
  <si>
    <t>功能单元利用率</t>
    <phoneticPr fontId="1" type="noConversion"/>
  </si>
  <si>
    <t>性能面积比</t>
    <phoneticPr fontId="1" type="noConversion"/>
  </si>
  <si>
    <t>架构</t>
    <phoneticPr fontId="1" type="noConversion"/>
  </si>
  <si>
    <t>Cyptoraptor</t>
    <phoneticPr fontId="1" type="noConversion"/>
  </si>
  <si>
    <t>RCPA</t>
    <phoneticPr fontId="1" type="noConversion"/>
  </si>
  <si>
    <t>COBRA</t>
    <phoneticPr fontId="1" type="noConversion"/>
  </si>
  <si>
    <t>RPU</t>
    <phoneticPr fontId="1" type="noConversion"/>
  </si>
  <si>
    <t>本文</t>
    <phoneticPr fontId="1" type="noConversion"/>
  </si>
  <si>
    <t>性能面积比</t>
    <phoneticPr fontId="1" type="noConversion"/>
  </si>
  <si>
    <t>功能单元利用率</t>
    <phoneticPr fontId="1" type="noConversion"/>
  </si>
  <si>
    <t>平均</t>
    <phoneticPr fontId="1" type="noConversion"/>
  </si>
  <si>
    <t>本文</t>
    <phoneticPr fontId="1" type="noConversion"/>
  </si>
  <si>
    <t>提升百分比</t>
    <phoneticPr fontId="1" type="noConversion"/>
  </si>
  <si>
    <t>算法</t>
    <phoneticPr fontId="1" type="noConversion"/>
  </si>
  <si>
    <t>架构平台</t>
    <phoneticPr fontId="1" type="noConversion"/>
  </si>
  <si>
    <t>架构平台</t>
    <phoneticPr fontId="1" type="noConversion"/>
  </si>
  <si>
    <t>架构平台</t>
    <phoneticPr fontId="1" type="noConversion"/>
  </si>
  <si>
    <t>功能单元综合利用率</t>
    <phoneticPr fontId="1" type="noConversion"/>
  </si>
  <si>
    <t>平均性能面积比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</si>
</sst>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8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0" fillId="2" borderId="0" xfId="0" applyFill="1"/>
    <xf numFmtId="0" fontId="0" fillId="6" borderId="0" xfId="0" applyFill="1"/>
    <xf numFmtId="0" fontId="14" fillId="6" borderId="0" xfId="0" applyFont="1" applyFill="1"/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justify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90"/>
  <sheetViews>
    <sheetView tabSelected="1" topLeftCell="A254" zoomScale="85" zoomScaleNormal="85" workbookViewId="0">
      <selection activeCell="A258" sqref="A258:J290"/>
    </sheetView>
  </sheetViews>
  <sheetFormatPr defaultRowHeight="13.5" x14ac:dyDescent="0.15"/>
  <cols>
    <col min="1" max="1" width="7.375" customWidth="1"/>
    <col min="2" max="2" width="18.25" customWidth="1"/>
    <col min="3" max="10" width="3.875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90</v>
      </c>
      <c r="I3" t="s">
        <v>91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99</v>
      </c>
      <c r="F8" t="s">
        <v>92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99</v>
      </c>
      <c r="F9" t="s">
        <v>93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99</v>
      </c>
      <c r="F10" t="s">
        <v>94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98</v>
      </c>
      <c r="F11" t="s">
        <v>95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97</v>
      </c>
      <c r="F12" t="s">
        <v>96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117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112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100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88</v>
      </c>
      <c r="G34">
        <v>6126</v>
      </c>
      <c r="H34" s="13">
        <f>0.011*1000000/1.8772</f>
        <v>5859.7911783507352</v>
      </c>
    </row>
    <row r="39" spans="1:30" ht="14.25" thickBot="1" x14ac:dyDescent="0.2">
      <c r="D39">
        <v>7</v>
      </c>
      <c r="E39">
        <v>7</v>
      </c>
      <c r="F39">
        <v>3</v>
      </c>
      <c r="G39">
        <v>6</v>
      </c>
      <c r="H39">
        <v>4</v>
      </c>
      <c r="I39">
        <v>4</v>
      </c>
    </row>
    <row r="40" spans="1:30" ht="14.25" customHeight="1" thickBot="1" x14ac:dyDescent="0.2">
      <c r="A40" s="88" t="s">
        <v>5</v>
      </c>
      <c r="B40" s="94" t="s">
        <v>0</v>
      </c>
      <c r="C40" s="94" t="s">
        <v>72</v>
      </c>
      <c r="D40" s="96" t="s">
        <v>6</v>
      </c>
      <c r="E40" s="97"/>
      <c r="F40" s="97"/>
      <c r="G40" s="97"/>
      <c r="H40" s="97"/>
      <c r="I40" s="98"/>
      <c r="K40" s="7" t="s">
        <v>5</v>
      </c>
      <c r="L40" s="99" t="s">
        <v>12</v>
      </c>
      <c r="M40" s="100"/>
      <c r="N40" s="101"/>
      <c r="O40" s="99" t="s">
        <v>73</v>
      </c>
      <c r="P40" s="100"/>
      <c r="Q40" s="101"/>
      <c r="R40" s="91" t="s">
        <v>74</v>
      </c>
      <c r="S40" s="92"/>
      <c r="T40" s="93"/>
    </row>
    <row r="41" spans="1:30" ht="15" thickBot="1" x14ac:dyDescent="0.2">
      <c r="A41" s="90"/>
      <c r="B41" s="95"/>
      <c r="C41" s="95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77</v>
      </c>
      <c r="L41" s="91">
        <v>65</v>
      </c>
      <c r="M41" s="92"/>
      <c r="N41" s="93"/>
      <c r="O41" s="91">
        <v>65</v>
      </c>
      <c r="P41" s="92"/>
      <c r="Q41" s="93"/>
      <c r="R41" s="91">
        <v>45</v>
      </c>
      <c r="S41" s="92"/>
      <c r="T41" s="93"/>
    </row>
    <row r="42" spans="1:30" ht="15" thickBot="1" x14ac:dyDescent="0.2">
      <c r="A42" s="102" t="s">
        <v>265</v>
      </c>
      <c r="B42" s="2" t="s">
        <v>13</v>
      </c>
      <c r="C42" s="2">
        <v>3</v>
      </c>
      <c r="D42" s="1">
        <f>$C42/3*D39</f>
        <v>7</v>
      </c>
      <c r="E42" s="1">
        <f t="shared" ref="E42:I42" si="1">$C42/3*E39</f>
        <v>7</v>
      </c>
      <c r="F42" s="1">
        <f t="shared" si="1"/>
        <v>3</v>
      </c>
      <c r="G42" s="1">
        <f t="shared" si="1"/>
        <v>6</v>
      </c>
      <c r="H42" s="1">
        <f t="shared" si="1"/>
        <v>4</v>
      </c>
      <c r="I42" s="1">
        <f t="shared" si="1"/>
        <v>4</v>
      </c>
      <c r="K42" s="8" t="s">
        <v>89</v>
      </c>
      <c r="L42" s="91">
        <f>1/3.97</f>
        <v>0.25188916876574308</v>
      </c>
      <c r="M42" s="92"/>
      <c r="N42" s="93"/>
      <c r="O42" s="91">
        <f>1/3.97</f>
        <v>0.25188916876574308</v>
      </c>
      <c r="P42" s="92"/>
      <c r="Q42" s="93"/>
      <c r="R42" s="91">
        <v>1</v>
      </c>
      <c r="S42" s="92"/>
      <c r="T42" s="93"/>
    </row>
    <row r="43" spans="1:30" ht="24" thickBot="1" x14ac:dyDescent="0.2">
      <c r="A43" s="103"/>
      <c r="B43" s="2" t="s">
        <v>14</v>
      </c>
      <c r="C43" s="2">
        <v>3</v>
      </c>
      <c r="D43" s="1">
        <f>$C43/3*D$39</f>
        <v>7</v>
      </c>
      <c r="E43" s="1">
        <f t="shared" ref="E43:I43" si="2">$C43/3*E$39</f>
        <v>7</v>
      </c>
      <c r="F43" s="1">
        <f t="shared" si="2"/>
        <v>3</v>
      </c>
      <c r="G43" s="1">
        <f t="shared" si="2"/>
        <v>6</v>
      </c>
      <c r="H43" s="1">
        <f t="shared" si="2"/>
        <v>4</v>
      </c>
      <c r="I43" s="1">
        <f t="shared" si="2"/>
        <v>4</v>
      </c>
      <c r="K43" s="9"/>
      <c r="L43" s="10" t="s">
        <v>79</v>
      </c>
      <c r="M43" s="10" t="s">
        <v>80</v>
      </c>
      <c r="N43" s="10" t="s">
        <v>81</v>
      </c>
      <c r="O43" s="10" t="s">
        <v>82</v>
      </c>
      <c r="P43" s="10" t="s">
        <v>83</v>
      </c>
      <c r="Q43" s="10" t="s">
        <v>84</v>
      </c>
      <c r="R43" s="10" t="s">
        <v>82</v>
      </c>
      <c r="S43" s="10" t="s">
        <v>83</v>
      </c>
      <c r="T43" s="10" t="s">
        <v>84</v>
      </c>
      <c r="Y43" t="s">
        <v>102</v>
      </c>
      <c r="Z43" t="s">
        <v>103</v>
      </c>
      <c r="AA43" t="s">
        <v>104</v>
      </c>
      <c r="AB43" t="s">
        <v>103</v>
      </c>
      <c r="AC43" t="s">
        <v>104</v>
      </c>
    </row>
    <row r="44" spans="1:30" ht="15" thickBot="1" x14ac:dyDescent="0.2">
      <c r="A44" s="103"/>
      <c r="B44" s="2" t="s">
        <v>22</v>
      </c>
      <c r="C44" s="2">
        <v>3</v>
      </c>
      <c r="D44" s="1">
        <f t="shared" ref="D44:I59" si="3">$C44/3*D$39</f>
        <v>7</v>
      </c>
      <c r="E44" s="1">
        <f t="shared" si="3"/>
        <v>7</v>
      </c>
      <c r="F44" s="1">
        <f t="shared" si="3"/>
        <v>3</v>
      </c>
      <c r="G44" s="1">
        <f t="shared" si="3"/>
        <v>6</v>
      </c>
      <c r="H44" s="1">
        <f t="shared" si="3"/>
        <v>4</v>
      </c>
      <c r="I44" s="1">
        <f t="shared" si="3"/>
        <v>4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4">O44-L44</f>
        <v>825981.12769097218</v>
      </c>
      <c r="W44" s="23">
        <f>(H79-H42)*I11</f>
        <v>4341467.6919444446</v>
      </c>
      <c r="X44" s="22">
        <f>V44-W44</f>
        <v>-3515486.5642534723</v>
      </c>
      <c r="Y44" s="24">
        <f>V44/O44</f>
        <v>0.51353486979087093</v>
      </c>
      <c r="Z44" s="24">
        <f>W44/O44</f>
        <v>2.6992082157088868</v>
      </c>
      <c r="AA44" s="24">
        <f>X44/O44</f>
        <v>-2.185673345918016</v>
      </c>
      <c r="AB44" s="24">
        <f>Z44/Y44</f>
        <v>5.2561342461673481</v>
      </c>
      <c r="AC44" s="24">
        <f>AA44/Y44</f>
        <v>-4.256134246167349</v>
      </c>
      <c r="AD44" s="26">
        <f>AB44/AC44</f>
        <v>-1.2349549948760425</v>
      </c>
    </row>
    <row r="45" spans="1:30" ht="15" thickBot="1" x14ac:dyDescent="0.2">
      <c r="A45" s="103"/>
      <c r="B45" s="2" t="s">
        <v>21</v>
      </c>
      <c r="C45" s="2">
        <v>6</v>
      </c>
      <c r="D45" s="1">
        <f t="shared" si="3"/>
        <v>14</v>
      </c>
      <c r="E45" s="1">
        <f t="shared" si="3"/>
        <v>14</v>
      </c>
      <c r="F45" s="1">
        <f t="shared" si="3"/>
        <v>6</v>
      </c>
      <c r="G45" s="1">
        <f t="shared" si="3"/>
        <v>12</v>
      </c>
      <c r="H45" s="1">
        <f t="shared" si="3"/>
        <v>8</v>
      </c>
      <c r="I45" s="1">
        <f t="shared" si="3"/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5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6">P45/O45*1000000</f>
        <v>10.022804997484267</v>
      </c>
      <c r="R45" s="16">
        <f>3*G33</f>
        <v>338001</v>
      </c>
      <c r="S45" s="16">
        <v>64</v>
      </c>
      <c r="T45" s="17">
        <f t="shared" ref="T45:T51" si="7">S45/R45*1000000</f>
        <v>189.34855222321826</v>
      </c>
      <c r="V45" s="22">
        <f t="shared" si="4"/>
        <v>825981.12769097218</v>
      </c>
      <c r="W45" s="23">
        <f>(H80-H43)*I11</f>
        <v>4341467.6919444446</v>
      </c>
      <c r="X45" s="22">
        <f t="shared" ref="X45:X51" si="8">V45-W45</f>
        <v>-3515486.5642534723</v>
      </c>
      <c r="Y45" s="24">
        <f t="shared" ref="Y45:Y51" si="9">V45/O45</f>
        <v>0.51353486979087093</v>
      </c>
      <c r="Z45" s="24">
        <f t="shared" ref="Z45:Z51" si="10">W45/O45</f>
        <v>2.6992082157088868</v>
      </c>
      <c r="AA45" s="24">
        <f t="shared" ref="AA45:AA51" si="11">X45/O45</f>
        <v>-2.185673345918016</v>
      </c>
      <c r="AB45" s="24">
        <f t="shared" ref="AB45:AB51" si="12">Z45/Y45</f>
        <v>5.2561342461673481</v>
      </c>
      <c r="AC45" s="24">
        <f t="shared" ref="AC45:AC51" si="13">AA45/Y45</f>
        <v>-4.256134246167349</v>
      </c>
      <c r="AD45" s="26">
        <f t="shared" ref="AD45:AD52" si="14">AB45/AC45</f>
        <v>-1.2349549948760425</v>
      </c>
    </row>
    <row r="46" spans="1:30" ht="15" thickBot="1" x14ac:dyDescent="0.2">
      <c r="A46" s="103"/>
      <c r="B46" s="2" t="s">
        <v>19</v>
      </c>
      <c r="C46" s="2">
        <v>4</v>
      </c>
      <c r="D46" s="1">
        <f t="shared" si="3"/>
        <v>9.3333333333333321</v>
      </c>
      <c r="E46" s="1">
        <f t="shared" si="3"/>
        <v>9.3333333333333321</v>
      </c>
      <c r="F46" s="1">
        <f t="shared" si="3"/>
        <v>4</v>
      </c>
      <c r="G46" s="1">
        <f t="shared" si="3"/>
        <v>8</v>
      </c>
      <c r="H46" s="1">
        <f t="shared" si="3"/>
        <v>5.333333333333333</v>
      </c>
      <c r="I46" s="1">
        <f t="shared" si="3"/>
        <v>5.333333333333333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5"/>
        <v>41.206673922036337</v>
      </c>
      <c r="O46" s="16">
        <f>C81/2*L6</f>
        <v>1608422.6725000001</v>
      </c>
      <c r="P46" s="14">
        <v>32.2418136</v>
      </c>
      <c r="Q46" s="17">
        <f t="shared" si="6"/>
        <v>20.045609994968533</v>
      </c>
      <c r="R46" s="16">
        <f>4*G33</f>
        <v>450668</v>
      </c>
      <c r="S46" s="16">
        <v>128</v>
      </c>
      <c r="T46" s="17">
        <f t="shared" si="7"/>
        <v>284.02282833482741</v>
      </c>
      <c r="V46" s="22">
        <f t="shared" si="4"/>
        <v>825981.12769097218</v>
      </c>
      <c r="W46" s="23">
        <f>(H81-H44)*I11</f>
        <v>4341467.6919444446</v>
      </c>
      <c r="X46" s="22">
        <f t="shared" si="8"/>
        <v>-3515486.5642534723</v>
      </c>
      <c r="Y46" s="24">
        <f t="shared" si="9"/>
        <v>0.51353486979087093</v>
      </c>
      <c r="Z46" s="24">
        <f t="shared" si="10"/>
        <v>2.6992082157088868</v>
      </c>
      <c r="AA46" s="24">
        <f t="shared" si="11"/>
        <v>-2.185673345918016</v>
      </c>
      <c r="AB46" s="24">
        <f t="shared" si="12"/>
        <v>5.2561342461673481</v>
      </c>
      <c r="AC46" s="24">
        <f t="shared" si="13"/>
        <v>-4.256134246167349</v>
      </c>
      <c r="AD46" s="26">
        <f t="shared" si="14"/>
        <v>-1.2349549948760425</v>
      </c>
    </row>
    <row r="47" spans="1:30" ht="15" thickBot="1" x14ac:dyDescent="0.2">
      <c r="A47" s="103"/>
      <c r="B47" s="2" t="s">
        <v>17</v>
      </c>
      <c r="C47" s="2">
        <v>6</v>
      </c>
      <c r="D47" s="1">
        <f t="shared" si="3"/>
        <v>14</v>
      </c>
      <c r="E47" s="1">
        <f t="shared" si="3"/>
        <v>14</v>
      </c>
      <c r="F47" s="1">
        <f t="shared" si="3"/>
        <v>6</v>
      </c>
      <c r="G47" s="1">
        <f t="shared" si="3"/>
        <v>12</v>
      </c>
      <c r="H47" s="1">
        <f t="shared" si="3"/>
        <v>8</v>
      </c>
      <c r="I47" s="1">
        <f t="shared" si="3"/>
        <v>8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5"/>
        <v>20.603336961018169</v>
      </c>
      <c r="O47" s="16">
        <f>C82/2*L6</f>
        <v>2412634.00875</v>
      </c>
      <c r="P47" s="14">
        <v>32.2418136</v>
      </c>
      <c r="Q47" s="17">
        <f t="shared" si="6"/>
        <v>13.363739996645688</v>
      </c>
      <c r="R47" s="16">
        <f>5*G33</f>
        <v>563335</v>
      </c>
      <c r="S47" s="16">
        <v>128</v>
      </c>
      <c r="T47" s="17">
        <f t="shared" si="7"/>
        <v>227.21826266786195</v>
      </c>
      <c r="V47" s="22">
        <f t="shared" si="4"/>
        <v>847750.91913194419</v>
      </c>
      <c r="W47" s="23">
        <f>(H82-H45)*I11</f>
        <v>6202096.7027777787</v>
      </c>
      <c r="X47" s="22">
        <f t="shared" si="8"/>
        <v>-5354345.7836458348</v>
      </c>
      <c r="Y47" s="24">
        <f t="shared" si="9"/>
        <v>0.35137982638782789</v>
      </c>
      <c r="Z47" s="24">
        <f t="shared" si="10"/>
        <v>2.5706744911513213</v>
      </c>
      <c r="AA47" s="24">
        <f t="shared" si="11"/>
        <v>-2.2192946647634937</v>
      </c>
      <c r="AB47" s="24">
        <f t="shared" si="12"/>
        <v>7.3159421745345021</v>
      </c>
      <c r="AC47" s="24">
        <f t="shared" si="13"/>
        <v>-6.315942174534503</v>
      </c>
      <c r="AD47" s="26">
        <f t="shared" si="14"/>
        <v>-1.158329505300403</v>
      </c>
    </row>
    <row r="48" spans="1:30" ht="15" thickBot="1" x14ac:dyDescent="0.2">
      <c r="A48" s="103"/>
      <c r="B48" s="2" t="s">
        <v>24</v>
      </c>
      <c r="C48" s="2">
        <v>9</v>
      </c>
      <c r="D48" s="1">
        <f t="shared" si="3"/>
        <v>21</v>
      </c>
      <c r="E48" s="1">
        <f t="shared" si="3"/>
        <v>21</v>
      </c>
      <c r="F48" s="1">
        <f t="shared" si="3"/>
        <v>9</v>
      </c>
      <c r="G48" s="1">
        <f t="shared" si="3"/>
        <v>18</v>
      </c>
      <c r="H48" s="1">
        <f t="shared" si="3"/>
        <v>12</v>
      </c>
      <c r="I48" s="1">
        <f t="shared" si="3"/>
        <v>12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5"/>
        <v>15.452502720763629</v>
      </c>
      <c r="O48" s="16">
        <f>C83/2*L6</f>
        <v>1608422.6725000001</v>
      </c>
      <c r="P48" s="14">
        <v>16.1209068</v>
      </c>
      <c r="Q48" s="17">
        <f t="shared" si="6"/>
        <v>10.022804997484267</v>
      </c>
      <c r="R48" s="16">
        <f>4*G33</f>
        <v>450668</v>
      </c>
      <c r="S48" s="16">
        <v>64</v>
      </c>
      <c r="T48" s="17">
        <f t="shared" si="7"/>
        <v>142.0114141674137</v>
      </c>
      <c r="V48" s="22">
        <f t="shared" si="4"/>
        <v>565167.2794212962</v>
      </c>
      <c r="W48" s="23">
        <f>(H83-H46)*I11</f>
        <v>4134731.1351851858</v>
      </c>
      <c r="X48" s="22">
        <f t="shared" si="8"/>
        <v>-3569563.8557638898</v>
      </c>
      <c r="Y48" s="24">
        <f t="shared" si="9"/>
        <v>0.35137982638782789</v>
      </c>
      <c r="Z48" s="24">
        <f t="shared" si="10"/>
        <v>2.5706744911513213</v>
      </c>
      <c r="AA48" s="24">
        <f t="shared" si="11"/>
        <v>-2.2192946647634932</v>
      </c>
      <c r="AB48" s="24">
        <f t="shared" si="12"/>
        <v>7.3159421745345021</v>
      </c>
      <c r="AC48" s="24">
        <f t="shared" si="13"/>
        <v>-6.3159421745345012</v>
      </c>
      <c r="AD48" s="26">
        <f t="shared" si="14"/>
        <v>-1.1583295053004032</v>
      </c>
    </row>
    <row r="49" spans="1:30" ht="15" thickBot="1" x14ac:dyDescent="0.2">
      <c r="A49" s="103"/>
      <c r="B49" s="2" t="s">
        <v>16</v>
      </c>
      <c r="C49" s="2">
        <v>3</v>
      </c>
      <c r="D49" s="1">
        <f t="shared" si="3"/>
        <v>7</v>
      </c>
      <c r="E49" s="1">
        <f t="shared" si="3"/>
        <v>7</v>
      </c>
      <c r="F49" s="1">
        <f t="shared" si="3"/>
        <v>3</v>
      </c>
      <c r="G49" s="1">
        <f t="shared" si="3"/>
        <v>6</v>
      </c>
      <c r="H49" s="1">
        <f t="shared" si="3"/>
        <v>4</v>
      </c>
      <c r="I49" s="1">
        <f t="shared" si="3"/>
        <v>4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5"/>
        <v>10.301668480509084</v>
      </c>
      <c r="O49" s="16">
        <f>C84/2*L6</f>
        <v>2010528.3406250002</v>
      </c>
      <c r="P49" s="14">
        <v>16.1209068</v>
      </c>
      <c r="Q49" s="17">
        <f t="shared" si="6"/>
        <v>8.0182439979874136</v>
      </c>
      <c r="R49" s="16">
        <f>5*G33</f>
        <v>563335</v>
      </c>
      <c r="S49" s="16">
        <v>64</v>
      </c>
      <c r="T49" s="17">
        <f t="shared" si="7"/>
        <v>113.60913133393097</v>
      </c>
      <c r="V49" s="22">
        <f t="shared" si="4"/>
        <v>445645.25100694434</v>
      </c>
      <c r="W49" s="23">
        <f>(H84-H47)*I11</f>
        <v>4961677.3622222226</v>
      </c>
      <c r="X49" s="22">
        <f t="shared" si="8"/>
        <v>-4516032.1112152785</v>
      </c>
      <c r="Y49" s="24">
        <f t="shared" si="9"/>
        <v>0.22165579166539351</v>
      </c>
      <c r="Z49" s="24">
        <f t="shared" si="10"/>
        <v>2.4678475115052678</v>
      </c>
      <c r="AA49" s="24">
        <f t="shared" si="11"/>
        <v>-2.2461917198398749</v>
      </c>
      <c r="AB49" s="24">
        <f t="shared" si="12"/>
        <v>11.133692889156146</v>
      </c>
      <c r="AC49" s="24">
        <f t="shared" si="13"/>
        <v>-10.133692889156148</v>
      </c>
      <c r="AD49" s="26">
        <f t="shared" si="14"/>
        <v>-1.0986807090897808</v>
      </c>
    </row>
    <row r="50" spans="1:30" ht="15" thickBot="1" x14ac:dyDescent="0.2">
      <c r="A50" s="103"/>
      <c r="B50" s="2" t="s">
        <v>20</v>
      </c>
      <c r="C50" s="5">
        <v>15</v>
      </c>
      <c r="D50" s="1">
        <f t="shared" si="3"/>
        <v>35</v>
      </c>
      <c r="E50" s="1">
        <f t="shared" si="3"/>
        <v>35</v>
      </c>
      <c r="F50" s="1">
        <f t="shared" si="3"/>
        <v>15</v>
      </c>
      <c r="G50" s="1">
        <f t="shared" si="3"/>
        <v>30</v>
      </c>
      <c r="H50" s="1">
        <f t="shared" si="3"/>
        <v>20</v>
      </c>
      <c r="I50" s="1">
        <f t="shared" si="3"/>
        <v>20</v>
      </c>
      <c r="K50" s="2" t="s">
        <v>24</v>
      </c>
      <c r="L50" s="14">
        <f>C48/3*H30</f>
        <v>2347324.6344270837</v>
      </c>
      <c r="M50" s="14">
        <v>32.2418136</v>
      </c>
      <c r="N50" s="15">
        <f t="shared" si="5"/>
        <v>13.735557974012114</v>
      </c>
      <c r="O50" s="16">
        <f>C85*L6/2</f>
        <v>3216845.3450000002</v>
      </c>
      <c r="P50" s="14">
        <v>32.2418136</v>
      </c>
      <c r="Q50" s="17">
        <f t="shared" si="6"/>
        <v>10.022804997484267</v>
      </c>
      <c r="R50" s="16">
        <f>7*G33</f>
        <v>788669</v>
      </c>
      <c r="S50" s="16">
        <v>128</v>
      </c>
      <c r="T50" s="17">
        <f t="shared" si="7"/>
        <v>162.29875904847279</v>
      </c>
      <c r="V50" s="22">
        <f t="shared" si="4"/>
        <v>869520.71057291655</v>
      </c>
      <c r="W50" s="23">
        <f>(H85-H48)*I11</f>
        <v>8062725.713611112</v>
      </c>
      <c r="X50" s="22">
        <f t="shared" si="8"/>
        <v>-7193205.0030381959</v>
      </c>
      <c r="Y50" s="24">
        <f t="shared" si="9"/>
        <v>0.27030230468630639</v>
      </c>
      <c r="Z50" s="24">
        <f t="shared" si="10"/>
        <v>2.5064076288725379</v>
      </c>
      <c r="AA50" s="24">
        <f t="shared" si="11"/>
        <v>-2.2361053241862319</v>
      </c>
      <c r="AB50" s="24">
        <f t="shared" si="12"/>
        <v>9.272609169134892</v>
      </c>
      <c r="AC50" s="24">
        <f t="shared" si="13"/>
        <v>-8.2726091691348937</v>
      </c>
      <c r="AD50" s="26">
        <f t="shared" si="14"/>
        <v>-1.1208808466053248</v>
      </c>
    </row>
    <row r="51" spans="1:30" ht="15" thickBot="1" x14ac:dyDescent="0.2">
      <c r="A51" s="103"/>
      <c r="B51" s="2" t="s">
        <v>23</v>
      </c>
      <c r="C51" s="5" t="s">
        <v>181</v>
      </c>
      <c r="D51" s="1" t="e">
        <f t="shared" si="3"/>
        <v>#VALUE!</v>
      </c>
      <c r="E51" s="1" t="e">
        <f t="shared" si="3"/>
        <v>#VALUE!</v>
      </c>
      <c r="F51" s="1" t="e">
        <f t="shared" si="3"/>
        <v>#VALUE!</v>
      </c>
      <c r="G51" s="1" t="e">
        <f t="shared" si="3"/>
        <v>#VALUE!</v>
      </c>
      <c r="H51" s="1" t="e">
        <f t="shared" si="3"/>
        <v>#VALUE!</v>
      </c>
      <c r="I51" s="1" t="e">
        <f t="shared" si="3"/>
        <v>#VALUE!</v>
      </c>
      <c r="K51" s="2" t="s">
        <v>16</v>
      </c>
      <c r="L51" s="14">
        <f>3/C49*H30</f>
        <v>782441.54480902792</v>
      </c>
      <c r="M51" s="14">
        <v>16.1209068</v>
      </c>
      <c r="N51" s="15">
        <f t="shared" si="5"/>
        <v>20.603336961018169</v>
      </c>
      <c r="O51" s="16">
        <f>C86/2*L6</f>
        <v>1608422.6725000001</v>
      </c>
      <c r="P51" s="14">
        <v>16.1209068</v>
      </c>
      <c r="Q51" s="17">
        <f t="shared" si="6"/>
        <v>10.022804997484267</v>
      </c>
      <c r="R51" s="16">
        <f>3*G33</f>
        <v>338001</v>
      </c>
      <c r="S51" s="16">
        <v>64</v>
      </c>
      <c r="T51" s="17">
        <f t="shared" si="7"/>
        <v>189.34855222321826</v>
      </c>
      <c r="V51" s="22">
        <f t="shared" si="4"/>
        <v>825981.12769097218</v>
      </c>
      <c r="W51" s="23">
        <f>(H86-H49)*I11</f>
        <v>4341467.6919444446</v>
      </c>
      <c r="X51" s="22">
        <f t="shared" si="8"/>
        <v>-3515486.5642534723</v>
      </c>
      <c r="Y51" s="24">
        <f t="shared" si="9"/>
        <v>0.51353486979087093</v>
      </c>
      <c r="Z51" s="24">
        <f t="shared" si="10"/>
        <v>2.6992082157088868</v>
      </c>
      <c r="AA51" s="24">
        <f t="shared" si="11"/>
        <v>-2.185673345918016</v>
      </c>
      <c r="AB51" s="24">
        <f t="shared" si="12"/>
        <v>5.2561342461673481</v>
      </c>
      <c r="AC51" s="24">
        <f t="shared" si="13"/>
        <v>-4.256134246167349</v>
      </c>
      <c r="AD51" s="26">
        <f t="shared" si="14"/>
        <v>-1.2349549948760425</v>
      </c>
    </row>
    <row r="52" spans="1:30" ht="15" thickBot="1" x14ac:dyDescent="0.2">
      <c r="A52" s="103"/>
      <c r="B52" s="2" t="s">
        <v>15</v>
      </c>
      <c r="C52" s="5" t="s">
        <v>178</v>
      </c>
      <c r="D52" s="1" t="e">
        <f t="shared" si="3"/>
        <v>#VALUE!</v>
      </c>
      <c r="E52" s="1" t="e">
        <f t="shared" si="3"/>
        <v>#VALUE!</v>
      </c>
      <c r="F52" s="1" t="e">
        <f t="shared" si="3"/>
        <v>#VALUE!</v>
      </c>
      <c r="G52" s="1" t="e">
        <f t="shared" si="3"/>
        <v>#VALUE!</v>
      </c>
      <c r="H52" s="1" t="e">
        <f t="shared" si="3"/>
        <v>#VALUE!</v>
      </c>
      <c r="I52" s="1" t="e">
        <f t="shared" si="3"/>
        <v>#VALUE!</v>
      </c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101</v>
      </c>
      <c r="Y52" s="25">
        <f>AVERAGE(Y44:Y51)</f>
        <v>0.4061071535363549</v>
      </c>
      <c r="Z52" s="25">
        <f>AVERAGE(Z44:Z51)</f>
        <v>2.6140546231894994</v>
      </c>
      <c r="AA52" s="25">
        <f>AVERAGE(AA44:AA51)</f>
        <v>-2.2079474696531447</v>
      </c>
      <c r="AB52" s="24">
        <f>AVERAGE(AB44:AB51)</f>
        <v>7.00784042400368</v>
      </c>
      <c r="AC52" s="24">
        <f>AVERAGE(AC44:AC51)</f>
        <v>-6.00784042400368</v>
      </c>
      <c r="AD52" s="26">
        <f t="shared" si="14"/>
        <v>-1.1664491613333483</v>
      </c>
    </row>
    <row r="53" spans="1:30" ht="15" thickBot="1" x14ac:dyDescent="0.2">
      <c r="A53" s="103"/>
      <c r="B53" s="2" t="s">
        <v>2</v>
      </c>
      <c r="C53" s="5">
        <v>6</v>
      </c>
      <c r="D53" s="1">
        <f t="shared" si="3"/>
        <v>14</v>
      </c>
      <c r="E53" s="1">
        <f t="shared" si="3"/>
        <v>14</v>
      </c>
      <c r="F53" s="1">
        <f t="shared" si="3"/>
        <v>6</v>
      </c>
      <c r="G53" s="1">
        <f t="shared" si="3"/>
        <v>12</v>
      </c>
      <c r="H53" s="1">
        <f t="shared" si="3"/>
        <v>8</v>
      </c>
      <c r="I53" s="1">
        <f t="shared" si="3"/>
        <v>8</v>
      </c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03"/>
      <c r="B54" s="2" t="s">
        <v>18</v>
      </c>
      <c r="C54" s="5">
        <v>3</v>
      </c>
      <c r="D54" s="1">
        <f t="shared" si="3"/>
        <v>7</v>
      </c>
      <c r="E54" s="1">
        <f t="shared" si="3"/>
        <v>7</v>
      </c>
      <c r="F54" s="1">
        <f t="shared" si="3"/>
        <v>3</v>
      </c>
      <c r="G54" s="1">
        <f t="shared" si="3"/>
        <v>6</v>
      </c>
      <c r="H54" s="1">
        <f t="shared" si="3"/>
        <v>4</v>
      </c>
      <c r="I54" s="1">
        <f t="shared" si="3"/>
        <v>4</v>
      </c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03"/>
      <c r="B55" s="2" t="s">
        <v>25</v>
      </c>
      <c r="C55" s="5">
        <v>4</v>
      </c>
      <c r="D55" s="1">
        <f t="shared" si="3"/>
        <v>9.3333333333333321</v>
      </c>
      <c r="E55" s="1">
        <f t="shared" si="3"/>
        <v>9.3333333333333321</v>
      </c>
      <c r="F55" s="1">
        <f t="shared" si="3"/>
        <v>4</v>
      </c>
      <c r="G55" s="1">
        <f t="shared" si="3"/>
        <v>8</v>
      </c>
      <c r="H55" s="1">
        <f t="shared" si="3"/>
        <v>5.333333333333333</v>
      </c>
      <c r="I55" s="1">
        <f t="shared" si="3"/>
        <v>5.333333333333333</v>
      </c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03"/>
      <c r="B56" s="5" t="s">
        <v>185</v>
      </c>
      <c r="C56" s="5">
        <v>3</v>
      </c>
      <c r="D56" s="1">
        <f t="shared" si="3"/>
        <v>7</v>
      </c>
      <c r="E56" s="1">
        <f t="shared" si="3"/>
        <v>7</v>
      </c>
      <c r="F56" s="1">
        <f t="shared" si="3"/>
        <v>3</v>
      </c>
      <c r="G56" s="1">
        <f t="shared" si="3"/>
        <v>6</v>
      </c>
      <c r="H56" s="1">
        <f t="shared" si="3"/>
        <v>4</v>
      </c>
      <c r="I56" s="1">
        <f t="shared" si="3"/>
        <v>4</v>
      </c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03"/>
      <c r="B57" s="5" t="s">
        <v>186</v>
      </c>
      <c r="C57" s="5" t="s">
        <v>187</v>
      </c>
      <c r="D57" s="1" t="e">
        <f t="shared" si="3"/>
        <v>#VALUE!</v>
      </c>
      <c r="E57" s="1" t="e">
        <f t="shared" si="3"/>
        <v>#VALUE!</v>
      </c>
      <c r="F57" s="1" t="e">
        <f t="shared" si="3"/>
        <v>#VALUE!</v>
      </c>
      <c r="G57" s="1" t="e">
        <f t="shared" si="3"/>
        <v>#VALUE!</v>
      </c>
      <c r="H57" s="1" t="e">
        <f t="shared" si="3"/>
        <v>#VALUE!</v>
      </c>
      <c r="I57" s="1" t="e">
        <f t="shared" si="3"/>
        <v>#VALUE!</v>
      </c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03"/>
      <c r="B58" s="5" t="s">
        <v>3</v>
      </c>
      <c r="C58" s="5">
        <v>3</v>
      </c>
      <c r="D58" s="1">
        <f t="shared" si="3"/>
        <v>7</v>
      </c>
      <c r="E58" s="1">
        <f t="shared" si="3"/>
        <v>7</v>
      </c>
      <c r="F58" s="1">
        <f t="shared" si="3"/>
        <v>3</v>
      </c>
      <c r="G58" s="1">
        <f t="shared" si="3"/>
        <v>6</v>
      </c>
      <c r="H58" s="1">
        <f t="shared" si="3"/>
        <v>4</v>
      </c>
      <c r="I58" s="1">
        <f t="shared" si="3"/>
        <v>4</v>
      </c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03"/>
      <c r="B59" s="5" t="s">
        <v>28</v>
      </c>
      <c r="C59" s="5">
        <v>3</v>
      </c>
      <c r="D59" s="1">
        <f t="shared" si="3"/>
        <v>7</v>
      </c>
      <c r="E59" s="1">
        <f t="shared" si="3"/>
        <v>7</v>
      </c>
      <c r="F59" s="1">
        <f t="shared" si="3"/>
        <v>3</v>
      </c>
      <c r="G59" s="1">
        <f t="shared" si="3"/>
        <v>6</v>
      </c>
      <c r="H59" s="1">
        <f t="shared" si="3"/>
        <v>4</v>
      </c>
      <c r="I59" s="1">
        <f t="shared" si="3"/>
        <v>4</v>
      </c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03"/>
      <c r="B60" s="5" t="s">
        <v>190</v>
      </c>
      <c r="C60" s="5">
        <v>3</v>
      </c>
      <c r="D60" s="1">
        <f t="shared" ref="D60:I77" si="15">$C60/3*D$39</f>
        <v>7</v>
      </c>
      <c r="E60" s="1">
        <f t="shared" si="15"/>
        <v>7</v>
      </c>
      <c r="F60" s="1">
        <f t="shared" si="15"/>
        <v>3</v>
      </c>
      <c r="G60" s="1">
        <f t="shared" si="15"/>
        <v>6</v>
      </c>
      <c r="H60" s="1">
        <f t="shared" si="15"/>
        <v>4</v>
      </c>
      <c r="I60" s="1">
        <f t="shared" si="15"/>
        <v>4</v>
      </c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03"/>
      <c r="B61" s="5" t="s">
        <v>30</v>
      </c>
      <c r="C61" s="5">
        <v>3</v>
      </c>
      <c r="D61" s="1">
        <f t="shared" si="15"/>
        <v>7</v>
      </c>
      <c r="E61" s="1">
        <f t="shared" si="15"/>
        <v>7</v>
      </c>
      <c r="F61" s="1">
        <f t="shared" si="15"/>
        <v>3</v>
      </c>
      <c r="G61" s="1">
        <f t="shared" si="15"/>
        <v>6</v>
      </c>
      <c r="H61" s="1">
        <f t="shared" si="15"/>
        <v>4</v>
      </c>
      <c r="I61" s="1">
        <f t="shared" si="15"/>
        <v>4</v>
      </c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03"/>
      <c r="B62" s="5" t="s">
        <v>31</v>
      </c>
      <c r="C62" s="5">
        <v>3</v>
      </c>
      <c r="D62" s="1">
        <f t="shared" si="15"/>
        <v>7</v>
      </c>
      <c r="E62" s="1">
        <f t="shared" si="15"/>
        <v>7</v>
      </c>
      <c r="F62" s="1">
        <f t="shared" si="15"/>
        <v>3</v>
      </c>
      <c r="G62" s="1">
        <f t="shared" si="15"/>
        <v>6</v>
      </c>
      <c r="H62" s="1">
        <f t="shared" si="15"/>
        <v>4</v>
      </c>
      <c r="I62" s="1">
        <f t="shared" si="15"/>
        <v>4</v>
      </c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03"/>
      <c r="B63" s="5" t="s">
        <v>191</v>
      </c>
      <c r="C63" s="5">
        <v>6</v>
      </c>
      <c r="D63" s="1">
        <f t="shared" si="15"/>
        <v>14</v>
      </c>
      <c r="E63" s="1">
        <f t="shared" si="15"/>
        <v>14</v>
      </c>
      <c r="F63" s="1">
        <f t="shared" si="15"/>
        <v>6</v>
      </c>
      <c r="G63" s="1">
        <f t="shared" si="15"/>
        <v>12</v>
      </c>
      <c r="H63" s="1">
        <f t="shared" si="15"/>
        <v>8</v>
      </c>
      <c r="I63" s="1">
        <f t="shared" si="15"/>
        <v>8</v>
      </c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03"/>
      <c r="B64" s="5" t="s">
        <v>192</v>
      </c>
      <c r="C64" s="5">
        <v>3</v>
      </c>
      <c r="D64" s="1">
        <f t="shared" si="15"/>
        <v>7</v>
      </c>
      <c r="E64" s="1">
        <f t="shared" si="15"/>
        <v>7</v>
      </c>
      <c r="F64" s="1">
        <f t="shared" si="15"/>
        <v>3</v>
      </c>
      <c r="G64" s="1">
        <f t="shared" si="15"/>
        <v>6</v>
      </c>
      <c r="H64" s="1">
        <f t="shared" si="15"/>
        <v>4</v>
      </c>
      <c r="I64" s="1">
        <f t="shared" si="15"/>
        <v>4</v>
      </c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03"/>
      <c r="B65" s="5" t="s">
        <v>34</v>
      </c>
      <c r="C65" s="5">
        <v>3</v>
      </c>
      <c r="D65" s="1">
        <f t="shared" si="15"/>
        <v>7</v>
      </c>
      <c r="E65" s="1">
        <f t="shared" si="15"/>
        <v>7</v>
      </c>
      <c r="F65" s="1">
        <f t="shared" si="15"/>
        <v>3</v>
      </c>
      <c r="G65" s="1">
        <f t="shared" si="15"/>
        <v>6</v>
      </c>
      <c r="H65" s="1">
        <f t="shared" si="15"/>
        <v>4</v>
      </c>
      <c r="I65" s="1">
        <f t="shared" si="15"/>
        <v>4</v>
      </c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03"/>
      <c r="B66" s="5" t="s">
        <v>35</v>
      </c>
      <c r="C66" s="5">
        <v>3</v>
      </c>
      <c r="D66" s="1">
        <f t="shared" si="15"/>
        <v>7</v>
      </c>
      <c r="E66" s="1">
        <f t="shared" si="15"/>
        <v>7</v>
      </c>
      <c r="F66" s="1">
        <f t="shared" si="15"/>
        <v>3</v>
      </c>
      <c r="G66" s="1">
        <f t="shared" si="15"/>
        <v>6</v>
      </c>
      <c r="H66" s="1">
        <f t="shared" si="15"/>
        <v>4</v>
      </c>
      <c r="I66" s="1">
        <f t="shared" si="15"/>
        <v>4</v>
      </c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03"/>
      <c r="B67" s="5" t="s">
        <v>36</v>
      </c>
      <c r="C67" s="5">
        <v>9</v>
      </c>
      <c r="D67" s="1">
        <f t="shared" si="15"/>
        <v>21</v>
      </c>
      <c r="E67" s="1">
        <f t="shared" si="15"/>
        <v>21</v>
      </c>
      <c r="F67" s="1">
        <f t="shared" si="15"/>
        <v>9</v>
      </c>
      <c r="G67" s="1">
        <f t="shared" si="15"/>
        <v>18</v>
      </c>
      <c r="H67" s="1">
        <f t="shared" si="15"/>
        <v>12</v>
      </c>
      <c r="I67" s="1">
        <f t="shared" si="15"/>
        <v>12</v>
      </c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03"/>
      <c r="B68" s="5" t="s">
        <v>37</v>
      </c>
      <c r="C68" s="5" t="s">
        <v>200</v>
      </c>
      <c r="D68" s="1" t="e">
        <f t="shared" si="15"/>
        <v>#VALUE!</v>
      </c>
      <c r="E68" s="1" t="e">
        <f t="shared" si="15"/>
        <v>#VALUE!</v>
      </c>
      <c r="F68" s="1" t="e">
        <f t="shared" si="15"/>
        <v>#VALUE!</v>
      </c>
      <c r="G68" s="1" t="e">
        <f t="shared" si="15"/>
        <v>#VALUE!</v>
      </c>
      <c r="H68" s="1" t="e">
        <f t="shared" si="15"/>
        <v>#VALUE!</v>
      </c>
      <c r="I68" s="1" t="e">
        <f t="shared" si="15"/>
        <v>#VALUE!</v>
      </c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03"/>
      <c r="B69" s="5" t="s">
        <v>38</v>
      </c>
      <c r="C69" s="5">
        <v>3</v>
      </c>
      <c r="D69" s="1">
        <f t="shared" si="15"/>
        <v>7</v>
      </c>
      <c r="E69" s="1">
        <f t="shared" si="15"/>
        <v>7</v>
      </c>
      <c r="F69" s="1">
        <f t="shared" si="15"/>
        <v>3</v>
      </c>
      <c r="G69" s="1">
        <f t="shared" si="15"/>
        <v>6</v>
      </c>
      <c r="H69" s="1">
        <f t="shared" si="15"/>
        <v>4</v>
      </c>
      <c r="I69" s="1">
        <f t="shared" si="15"/>
        <v>4</v>
      </c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03"/>
      <c r="B70" s="5" t="s">
        <v>193</v>
      </c>
      <c r="C70" s="5"/>
      <c r="D70" s="1">
        <f t="shared" si="15"/>
        <v>0</v>
      </c>
      <c r="E70" s="1">
        <f t="shared" si="15"/>
        <v>0</v>
      </c>
      <c r="F70" s="1">
        <f t="shared" si="15"/>
        <v>0</v>
      </c>
      <c r="G70" s="1">
        <f t="shared" si="15"/>
        <v>0</v>
      </c>
      <c r="H70" s="1">
        <f t="shared" si="15"/>
        <v>0</v>
      </c>
      <c r="I70" s="1">
        <f t="shared" si="15"/>
        <v>0</v>
      </c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03"/>
      <c r="B71" s="5" t="s">
        <v>40</v>
      </c>
      <c r="C71" s="5">
        <v>3</v>
      </c>
      <c r="D71" s="1">
        <f t="shared" si="15"/>
        <v>7</v>
      </c>
      <c r="E71" s="1">
        <f t="shared" si="15"/>
        <v>7</v>
      </c>
      <c r="F71" s="1">
        <f t="shared" si="15"/>
        <v>3</v>
      </c>
      <c r="G71" s="1">
        <f t="shared" si="15"/>
        <v>6</v>
      </c>
      <c r="H71" s="1">
        <f t="shared" si="15"/>
        <v>4</v>
      </c>
      <c r="I71" s="1">
        <f t="shared" si="15"/>
        <v>4</v>
      </c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03"/>
      <c r="B72" s="5" t="s">
        <v>194</v>
      </c>
      <c r="C72" s="5">
        <v>3</v>
      </c>
      <c r="D72" s="1">
        <f t="shared" si="15"/>
        <v>7</v>
      </c>
      <c r="E72" s="1">
        <f t="shared" si="15"/>
        <v>7</v>
      </c>
      <c r="F72" s="1">
        <f t="shared" si="15"/>
        <v>3</v>
      </c>
      <c r="G72" s="1">
        <f t="shared" si="15"/>
        <v>6</v>
      </c>
      <c r="H72" s="1">
        <f t="shared" si="15"/>
        <v>4</v>
      </c>
      <c r="I72" s="1">
        <f t="shared" si="15"/>
        <v>4</v>
      </c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03"/>
      <c r="B73" s="5" t="s">
        <v>42</v>
      </c>
      <c r="C73" s="5"/>
      <c r="D73" s="1">
        <f t="shared" si="15"/>
        <v>0</v>
      </c>
      <c r="E73" s="1">
        <f t="shared" si="15"/>
        <v>0</v>
      </c>
      <c r="F73" s="1">
        <f t="shared" si="15"/>
        <v>0</v>
      </c>
      <c r="G73" s="1">
        <f t="shared" si="15"/>
        <v>0</v>
      </c>
      <c r="H73" s="1">
        <f t="shared" si="15"/>
        <v>0</v>
      </c>
      <c r="I73" s="1">
        <f t="shared" si="15"/>
        <v>0</v>
      </c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03"/>
      <c r="B74" s="5" t="s">
        <v>43</v>
      </c>
      <c r="C74" s="5">
        <v>9</v>
      </c>
      <c r="D74" s="1">
        <f t="shared" si="15"/>
        <v>21</v>
      </c>
      <c r="E74" s="1">
        <f t="shared" si="15"/>
        <v>21</v>
      </c>
      <c r="F74" s="1">
        <f t="shared" si="15"/>
        <v>9</v>
      </c>
      <c r="G74" s="1">
        <f t="shared" si="15"/>
        <v>18</v>
      </c>
      <c r="H74" s="1">
        <f t="shared" si="15"/>
        <v>12</v>
      </c>
      <c r="I74" s="1">
        <f t="shared" si="15"/>
        <v>12</v>
      </c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03"/>
      <c r="B75" s="5" t="s">
        <v>44</v>
      </c>
      <c r="C75" s="5">
        <v>3</v>
      </c>
      <c r="D75" s="1">
        <f t="shared" si="15"/>
        <v>7</v>
      </c>
      <c r="E75" s="1">
        <f t="shared" si="15"/>
        <v>7</v>
      </c>
      <c r="F75" s="1">
        <f t="shared" si="15"/>
        <v>3</v>
      </c>
      <c r="G75" s="1">
        <f t="shared" si="15"/>
        <v>6</v>
      </c>
      <c r="H75" s="1">
        <f t="shared" si="15"/>
        <v>4</v>
      </c>
      <c r="I75" s="1">
        <f t="shared" si="15"/>
        <v>4</v>
      </c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03"/>
      <c r="B76" s="5" t="s">
        <v>195</v>
      </c>
      <c r="C76" s="5">
        <v>6</v>
      </c>
      <c r="D76" s="1">
        <f t="shared" si="15"/>
        <v>14</v>
      </c>
      <c r="E76" s="1">
        <f t="shared" si="15"/>
        <v>14</v>
      </c>
      <c r="F76" s="1">
        <f t="shared" si="15"/>
        <v>6</v>
      </c>
      <c r="G76" s="1">
        <f t="shared" si="15"/>
        <v>12</v>
      </c>
      <c r="H76" s="1">
        <f t="shared" si="15"/>
        <v>8</v>
      </c>
      <c r="I76" s="1">
        <f t="shared" si="15"/>
        <v>8</v>
      </c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03"/>
      <c r="B77" s="5" t="s">
        <v>196</v>
      </c>
      <c r="C77" s="5">
        <v>6</v>
      </c>
      <c r="D77" s="1">
        <f t="shared" si="15"/>
        <v>14</v>
      </c>
      <c r="E77" s="1">
        <f t="shared" si="15"/>
        <v>14</v>
      </c>
      <c r="F77" s="1">
        <f t="shared" si="15"/>
        <v>6</v>
      </c>
      <c r="G77" s="1">
        <f t="shared" si="15"/>
        <v>12</v>
      </c>
      <c r="H77" s="1">
        <f t="shared" si="15"/>
        <v>8</v>
      </c>
      <c r="I77" s="1">
        <f t="shared" si="15"/>
        <v>8</v>
      </c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03"/>
      <c r="B78" s="5"/>
      <c r="C78" s="5"/>
      <c r="D78" s="4">
        <v>8</v>
      </c>
      <c r="E78" s="4">
        <v>16</v>
      </c>
      <c r="F78" s="4">
        <v>4</v>
      </c>
      <c r="G78" s="4">
        <v>48</v>
      </c>
      <c r="H78" s="4">
        <v>16</v>
      </c>
      <c r="I78" s="4">
        <v>0</v>
      </c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02" t="s">
        <v>264</v>
      </c>
      <c r="B79" s="2" t="s">
        <v>13</v>
      </c>
      <c r="C79" s="2">
        <v>4</v>
      </c>
      <c r="D79" s="1">
        <f>$C79/2*D$78</f>
        <v>16</v>
      </c>
      <c r="E79" s="1">
        <f>$C79/2*E$78</f>
        <v>32</v>
      </c>
      <c r="F79" s="1">
        <f t="shared" ref="F79:H79" si="16">$C79/2*F$78</f>
        <v>8</v>
      </c>
      <c r="G79" s="1">
        <f t="shared" si="16"/>
        <v>96</v>
      </c>
      <c r="H79" s="1">
        <f t="shared" si="16"/>
        <v>32</v>
      </c>
      <c r="I79" s="1">
        <f>$C79/2*I$78</f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03"/>
      <c r="B80" s="2" t="s">
        <v>14</v>
      </c>
      <c r="C80" s="2">
        <v>4</v>
      </c>
      <c r="D80" s="1">
        <f t="shared" ref="D80:I95" si="17">$C80/2*D$78</f>
        <v>16</v>
      </c>
      <c r="E80" s="1">
        <f t="shared" si="17"/>
        <v>32</v>
      </c>
      <c r="F80" s="1">
        <f t="shared" si="17"/>
        <v>8</v>
      </c>
      <c r="G80" s="1">
        <f t="shared" si="17"/>
        <v>96</v>
      </c>
      <c r="H80" s="1">
        <f t="shared" si="17"/>
        <v>32</v>
      </c>
      <c r="I80" s="1">
        <f t="shared" si="17"/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03"/>
      <c r="B81" s="2" t="s">
        <v>22</v>
      </c>
      <c r="C81" s="2">
        <v>4</v>
      </c>
      <c r="D81" s="1">
        <f t="shared" si="17"/>
        <v>16</v>
      </c>
      <c r="E81" s="1">
        <f t="shared" si="17"/>
        <v>32</v>
      </c>
      <c r="F81" s="1">
        <f t="shared" si="17"/>
        <v>8</v>
      </c>
      <c r="G81" s="1">
        <f t="shared" si="17"/>
        <v>96</v>
      </c>
      <c r="H81" s="1">
        <f t="shared" si="17"/>
        <v>32</v>
      </c>
      <c r="I81" s="1">
        <f t="shared" si="17"/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03"/>
      <c r="B82" s="2" t="s">
        <v>21</v>
      </c>
      <c r="C82" s="2">
        <v>6</v>
      </c>
      <c r="D82" s="1">
        <f t="shared" si="17"/>
        <v>24</v>
      </c>
      <c r="E82" s="1">
        <f t="shared" si="17"/>
        <v>48</v>
      </c>
      <c r="F82" s="1">
        <f t="shared" si="17"/>
        <v>12</v>
      </c>
      <c r="G82" s="1">
        <f t="shared" si="17"/>
        <v>144</v>
      </c>
      <c r="H82" s="1">
        <f t="shared" si="17"/>
        <v>48</v>
      </c>
      <c r="I82" s="1">
        <f t="shared" si="17"/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03"/>
      <c r="B83" s="2" t="s">
        <v>19</v>
      </c>
      <c r="C83" s="2">
        <v>4</v>
      </c>
      <c r="D83" s="1">
        <f t="shared" si="17"/>
        <v>16</v>
      </c>
      <c r="E83" s="1">
        <f t="shared" si="17"/>
        <v>32</v>
      </c>
      <c r="F83" s="1">
        <f t="shared" si="17"/>
        <v>8</v>
      </c>
      <c r="G83" s="1">
        <f t="shared" si="17"/>
        <v>96</v>
      </c>
      <c r="H83" s="1">
        <f t="shared" si="17"/>
        <v>32</v>
      </c>
      <c r="I83" s="1">
        <f t="shared" si="17"/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03"/>
      <c r="B84" s="2" t="s">
        <v>17</v>
      </c>
      <c r="C84" s="2">
        <v>5</v>
      </c>
      <c r="D84" s="1">
        <f t="shared" si="17"/>
        <v>20</v>
      </c>
      <c r="E84" s="1">
        <f t="shared" si="17"/>
        <v>40</v>
      </c>
      <c r="F84" s="1">
        <f t="shared" si="17"/>
        <v>10</v>
      </c>
      <c r="G84" s="1">
        <f t="shared" si="17"/>
        <v>120</v>
      </c>
      <c r="H84" s="1">
        <f t="shared" si="17"/>
        <v>40</v>
      </c>
      <c r="I84" s="1">
        <f t="shared" si="17"/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03"/>
      <c r="B85" s="2" t="s">
        <v>24</v>
      </c>
      <c r="C85" s="2">
        <v>8</v>
      </c>
      <c r="D85" s="1">
        <f t="shared" si="17"/>
        <v>32</v>
      </c>
      <c r="E85" s="1">
        <f t="shared" si="17"/>
        <v>64</v>
      </c>
      <c r="F85" s="1">
        <f t="shared" si="17"/>
        <v>16</v>
      </c>
      <c r="G85" s="1">
        <f t="shared" si="17"/>
        <v>192</v>
      </c>
      <c r="H85" s="1">
        <f t="shared" si="17"/>
        <v>64</v>
      </c>
      <c r="I85" s="1">
        <f t="shared" si="17"/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03"/>
      <c r="B86" s="2" t="s">
        <v>16</v>
      </c>
      <c r="C86" s="2">
        <v>4</v>
      </c>
      <c r="D86" s="1">
        <f t="shared" si="17"/>
        <v>16</v>
      </c>
      <c r="E86" s="1">
        <f t="shared" si="17"/>
        <v>32</v>
      </c>
      <c r="F86" s="1">
        <f t="shared" si="17"/>
        <v>8</v>
      </c>
      <c r="G86" s="1">
        <f t="shared" si="17"/>
        <v>96</v>
      </c>
      <c r="H86" s="1">
        <f t="shared" si="17"/>
        <v>32</v>
      </c>
      <c r="I86" s="1">
        <f t="shared" si="17"/>
        <v>0</v>
      </c>
      <c r="K86" s="12"/>
    </row>
    <row r="87" spans="1:20" ht="15" thickBot="1" x14ac:dyDescent="0.2">
      <c r="A87" s="103"/>
      <c r="B87" s="2" t="s">
        <v>20</v>
      </c>
      <c r="C87" s="5">
        <v>12</v>
      </c>
      <c r="D87" s="1">
        <f t="shared" si="17"/>
        <v>48</v>
      </c>
      <c r="E87" s="1">
        <f t="shared" si="17"/>
        <v>96</v>
      </c>
      <c r="F87" s="1">
        <f t="shared" si="17"/>
        <v>24</v>
      </c>
      <c r="G87" s="1">
        <f t="shared" si="17"/>
        <v>288</v>
      </c>
      <c r="H87" s="1">
        <f t="shared" si="17"/>
        <v>96</v>
      </c>
      <c r="I87" s="1">
        <f t="shared" si="17"/>
        <v>0</v>
      </c>
      <c r="K87" s="12"/>
    </row>
    <row r="88" spans="1:20" ht="15" customHeight="1" thickBot="1" x14ac:dyDescent="0.2">
      <c r="A88" s="103"/>
      <c r="B88" s="2" t="s">
        <v>23</v>
      </c>
      <c r="C88" s="5" t="s">
        <v>180</v>
      </c>
      <c r="D88" s="1" t="e">
        <f t="shared" si="17"/>
        <v>#VALUE!</v>
      </c>
      <c r="E88" s="1" t="e">
        <f t="shared" si="17"/>
        <v>#VALUE!</v>
      </c>
      <c r="F88" s="1" t="e">
        <f t="shared" si="17"/>
        <v>#VALUE!</v>
      </c>
      <c r="G88" s="1" t="e">
        <f t="shared" si="17"/>
        <v>#VALUE!</v>
      </c>
      <c r="H88" s="1" t="e">
        <f t="shared" si="17"/>
        <v>#VALUE!</v>
      </c>
      <c r="I88" s="1" t="e">
        <f t="shared" si="17"/>
        <v>#VALUE!</v>
      </c>
      <c r="K88" s="7" t="s">
        <v>5</v>
      </c>
      <c r="L88" s="91" t="s">
        <v>75</v>
      </c>
      <c r="M88" s="92"/>
      <c r="N88" s="93"/>
      <c r="O88" s="91" t="s">
        <v>85</v>
      </c>
      <c r="P88" s="92"/>
      <c r="Q88" s="93"/>
      <c r="R88" s="91" t="s">
        <v>86</v>
      </c>
      <c r="S88" s="92"/>
      <c r="T88" s="93"/>
    </row>
    <row r="89" spans="1:20" ht="15" thickBot="1" x14ac:dyDescent="0.2">
      <c r="A89" s="103"/>
      <c r="B89" s="2" t="s">
        <v>15</v>
      </c>
      <c r="C89" s="5" t="s">
        <v>180</v>
      </c>
      <c r="D89" s="1" t="e">
        <f t="shared" si="17"/>
        <v>#VALUE!</v>
      </c>
      <c r="E89" s="1" t="e">
        <f t="shared" si="17"/>
        <v>#VALUE!</v>
      </c>
      <c r="F89" s="1" t="e">
        <f t="shared" si="17"/>
        <v>#VALUE!</v>
      </c>
      <c r="G89" s="1" t="e">
        <f t="shared" si="17"/>
        <v>#VALUE!</v>
      </c>
      <c r="H89" s="1" t="e">
        <f t="shared" si="17"/>
        <v>#VALUE!</v>
      </c>
      <c r="I89" s="1" t="e">
        <f t="shared" si="17"/>
        <v>#VALUE!</v>
      </c>
      <c r="K89" s="8" t="s">
        <v>77</v>
      </c>
      <c r="L89" s="91"/>
      <c r="M89" s="92"/>
      <c r="N89" s="93"/>
      <c r="O89" s="91"/>
      <c r="P89" s="92"/>
      <c r="Q89" s="93"/>
      <c r="R89" s="91"/>
      <c r="S89" s="92"/>
      <c r="T89" s="93"/>
    </row>
    <row r="90" spans="1:20" ht="15" thickBot="1" x14ac:dyDescent="0.2">
      <c r="A90" s="103"/>
      <c r="B90" s="2" t="s">
        <v>2</v>
      </c>
      <c r="C90" s="5">
        <v>6</v>
      </c>
      <c r="D90" s="1">
        <f t="shared" si="17"/>
        <v>24</v>
      </c>
      <c r="E90" s="1">
        <f t="shared" si="17"/>
        <v>48</v>
      </c>
      <c r="F90" s="1">
        <f t="shared" si="17"/>
        <v>12</v>
      </c>
      <c r="G90" s="1">
        <f t="shared" si="17"/>
        <v>144</v>
      </c>
      <c r="H90" s="1">
        <f t="shared" si="17"/>
        <v>48</v>
      </c>
      <c r="I90" s="1">
        <f t="shared" si="17"/>
        <v>0</v>
      </c>
      <c r="K90" s="8" t="s">
        <v>78</v>
      </c>
      <c r="L90" s="91"/>
      <c r="M90" s="92"/>
      <c r="N90" s="93"/>
      <c r="O90" s="91"/>
      <c r="P90" s="92"/>
      <c r="Q90" s="93"/>
      <c r="R90" s="91"/>
      <c r="S90" s="92"/>
      <c r="T90" s="93"/>
    </row>
    <row r="91" spans="1:20" ht="24" thickBot="1" x14ac:dyDescent="0.2">
      <c r="A91" s="103"/>
      <c r="B91" s="2" t="s">
        <v>18</v>
      </c>
      <c r="C91" s="5">
        <v>4</v>
      </c>
      <c r="D91" s="1">
        <f t="shared" si="17"/>
        <v>16</v>
      </c>
      <c r="E91" s="1">
        <f t="shared" si="17"/>
        <v>32</v>
      </c>
      <c r="F91" s="1">
        <f t="shared" si="17"/>
        <v>8</v>
      </c>
      <c r="G91" s="1">
        <f t="shared" si="17"/>
        <v>96</v>
      </c>
      <c r="H91" s="1">
        <f t="shared" si="17"/>
        <v>32</v>
      </c>
      <c r="I91" s="1">
        <f t="shared" si="17"/>
        <v>0</v>
      </c>
      <c r="K91" s="9"/>
      <c r="L91" s="10" t="s">
        <v>87</v>
      </c>
      <c r="M91" s="10" t="s">
        <v>80</v>
      </c>
      <c r="N91" s="10" t="s">
        <v>81</v>
      </c>
      <c r="O91" s="10" t="s">
        <v>82</v>
      </c>
      <c r="P91" s="10" t="s">
        <v>83</v>
      </c>
      <c r="Q91" s="10" t="s">
        <v>84</v>
      </c>
      <c r="R91" s="10" t="s">
        <v>82</v>
      </c>
      <c r="S91" s="10" t="s">
        <v>83</v>
      </c>
      <c r="T91" s="10" t="s">
        <v>84</v>
      </c>
    </row>
    <row r="92" spans="1:20" ht="15" thickBot="1" x14ac:dyDescent="0.2">
      <c r="A92" s="103"/>
      <c r="B92" s="2" t="s">
        <v>25</v>
      </c>
      <c r="C92" s="5">
        <v>4</v>
      </c>
      <c r="D92" s="1">
        <f t="shared" si="17"/>
        <v>16</v>
      </c>
      <c r="E92" s="1">
        <f t="shared" si="17"/>
        <v>32</v>
      </c>
      <c r="F92" s="1">
        <f t="shared" si="17"/>
        <v>8</v>
      </c>
      <c r="G92" s="1">
        <f t="shared" si="17"/>
        <v>96</v>
      </c>
      <c r="H92" s="1">
        <f t="shared" si="17"/>
        <v>32</v>
      </c>
      <c r="I92" s="1">
        <f t="shared" si="17"/>
        <v>0</v>
      </c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03"/>
      <c r="B93" s="5" t="s">
        <v>184</v>
      </c>
      <c r="C93" s="5">
        <v>3</v>
      </c>
      <c r="D93" s="1">
        <f t="shared" si="17"/>
        <v>12</v>
      </c>
      <c r="E93" s="1">
        <f t="shared" si="17"/>
        <v>24</v>
      </c>
      <c r="F93" s="1">
        <f t="shared" si="17"/>
        <v>6</v>
      </c>
      <c r="G93" s="1">
        <f t="shared" si="17"/>
        <v>72</v>
      </c>
      <c r="H93" s="1">
        <f t="shared" si="17"/>
        <v>24</v>
      </c>
      <c r="I93" s="1">
        <f t="shared" si="17"/>
        <v>0</v>
      </c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03"/>
      <c r="B94" s="5" t="str">
        <f t="shared" ref="B94:B115" si="18">B57</f>
        <v>SKIPJECT</v>
      </c>
      <c r="C94" s="5" t="s">
        <v>187</v>
      </c>
      <c r="D94" s="1" t="e">
        <f t="shared" si="17"/>
        <v>#VALUE!</v>
      </c>
      <c r="E94" s="1" t="e">
        <f t="shared" si="17"/>
        <v>#VALUE!</v>
      </c>
      <c r="F94" s="1" t="e">
        <f t="shared" si="17"/>
        <v>#VALUE!</v>
      </c>
      <c r="G94" s="1" t="e">
        <f t="shared" si="17"/>
        <v>#VALUE!</v>
      </c>
      <c r="H94" s="1" t="e">
        <f t="shared" si="17"/>
        <v>#VALUE!</v>
      </c>
      <c r="I94" s="1" t="e">
        <f t="shared" si="17"/>
        <v>#VALUE!</v>
      </c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03"/>
      <c r="B95" s="5" t="str">
        <f t="shared" si="18"/>
        <v>SPECK</v>
      </c>
      <c r="C95" s="5">
        <v>3</v>
      </c>
      <c r="D95" s="1">
        <f t="shared" si="17"/>
        <v>12</v>
      </c>
      <c r="E95" s="1">
        <f t="shared" si="17"/>
        <v>24</v>
      </c>
      <c r="F95" s="1">
        <f t="shared" si="17"/>
        <v>6</v>
      </c>
      <c r="G95" s="1">
        <f t="shared" si="17"/>
        <v>72</v>
      </c>
      <c r="H95" s="1">
        <f t="shared" si="17"/>
        <v>24</v>
      </c>
      <c r="I95" s="1">
        <f t="shared" si="17"/>
        <v>0</v>
      </c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03"/>
      <c r="B96" s="5" t="str">
        <f t="shared" si="18"/>
        <v>SIMON</v>
      </c>
      <c r="C96" s="5">
        <v>2</v>
      </c>
      <c r="D96" s="1">
        <f t="shared" ref="D96:I114" si="19">$C96/2*D$78</f>
        <v>8</v>
      </c>
      <c r="E96" s="1">
        <f t="shared" si="19"/>
        <v>16</v>
      </c>
      <c r="F96" s="1">
        <f t="shared" si="19"/>
        <v>4</v>
      </c>
      <c r="G96" s="1">
        <f t="shared" si="19"/>
        <v>48</v>
      </c>
      <c r="H96" s="1">
        <f t="shared" si="19"/>
        <v>16</v>
      </c>
      <c r="I96" s="1">
        <f t="shared" si="19"/>
        <v>0</v>
      </c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03"/>
      <c r="B97" s="5" t="str">
        <f t="shared" si="18"/>
        <v xml:space="preserve">LUCIFER </v>
      </c>
      <c r="C97" s="5">
        <v>4</v>
      </c>
      <c r="D97" s="1">
        <f t="shared" si="19"/>
        <v>16</v>
      </c>
      <c r="E97" s="1">
        <f t="shared" si="19"/>
        <v>32</v>
      </c>
      <c r="F97" s="1">
        <f t="shared" si="19"/>
        <v>8</v>
      </c>
      <c r="G97" s="1">
        <f t="shared" si="19"/>
        <v>96</v>
      </c>
      <c r="H97" s="1">
        <f t="shared" si="19"/>
        <v>32</v>
      </c>
      <c r="I97" s="1">
        <f t="shared" si="19"/>
        <v>0</v>
      </c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03"/>
      <c r="B98" s="5" t="str">
        <f t="shared" si="18"/>
        <v>CLEFIA</v>
      </c>
      <c r="C98" s="5">
        <v>4</v>
      </c>
      <c r="D98" s="1">
        <f t="shared" si="19"/>
        <v>16</v>
      </c>
      <c r="E98" s="1">
        <f t="shared" si="19"/>
        <v>32</v>
      </c>
      <c r="F98" s="1">
        <f t="shared" si="19"/>
        <v>8</v>
      </c>
      <c r="G98" s="1">
        <f t="shared" si="19"/>
        <v>96</v>
      </c>
      <c r="H98" s="1">
        <f t="shared" si="19"/>
        <v>32</v>
      </c>
      <c r="I98" s="1">
        <f t="shared" si="19"/>
        <v>0</v>
      </c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03"/>
      <c r="B99" s="5" t="str">
        <f t="shared" si="18"/>
        <v>ARIA</v>
      </c>
      <c r="C99" s="5">
        <v>4</v>
      </c>
      <c r="D99" s="1">
        <f t="shared" si="19"/>
        <v>16</v>
      </c>
      <c r="E99" s="1">
        <f t="shared" si="19"/>
        <v>32</v>
      </c>
      <c r="F99" s="1">
        <f t="shared" si="19"/>
        <v>8</v>
      </c>
      <c r="G99" s="1">
        <f t="shared" si="19"/>
        <v>96</v>
      </c>
      <c r="H99" s="1">
        <f t="shared" si="19"/>
        <v>32</v>
      </c>
      <c r="I99" s="1">
        <f t="shared" si="19"/>
        <v>0</v>
      </c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03"/>
      <c r="B100" s="5" t="str">
        <f t="shared" si="18"/>
        <v>CRYPTOMERIA/C2</v>
      </c>
      <c r="C100" s="5">
        <v>6</v>
      </c>
      <c r="D100" s="1">
        <f t="shared" si="19"/>
        <v>24</v>
      </c>
      <c r="E100" s="1">
        <f t="shared" si="19"/>
        <v>48</v>
      </c>
      <c r="F100" s="1">
        <f t="shared" si="19"/>
        <v>12</v>
      </c>
      <c r="G100" s="1">
        <f t="shared" si="19"/>
        <v>144</v>
      </c>
      <c r="H100" s="1">
        <f t="shared" si="19"/>
        <v>48</v>
      </c>
      <c r="I100" s="1">
        <f t="shared" si="19"/>
        <v>0</v>
      </c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03"/>
      <c r="B101" s="5" t="str">
        <f t="shared" si="18"/>
        <v xml:space="preserve">PRESENT </v>
      </c>
      <c r="C101" s="5">
        <v>2</v>
      </c>
      <c r="D101" s="1">
        <f t="shared" si="19"/>
        <v>8</v>
      </c>
      <c r="E101" s="1">
        <f t="shared" si="19"/>
        <v>16</v>
      </c>
      <c r="F101" s="1">
        <f t="shared" si="19"/>
        <v>4</v>
      </c>
      <c r="G101" s="1">
        <f t="shared" si="19"/>
        <v>48</v>
      </c>
      <c r="H101" s="1">
        <f t="shared" si="19"/>
        <v>16</v>
      </c>
      <c r="I101" s="1">
        <f t="shared" si="19"/>
        <v>0</v>
      </c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03"/>
      <c r="B102" s="5" t="str">
        <f t="shared" si="18"/>
        <v>MACGUFFIN</v>
      </c>
      <c r="C102" s="5">
        <v>2</v>
      </c>
      <c r="D102" s="1">
        <f t="shared" si="19"/>
        <v>8</v>
      </c>
      <c r="E102" s="1">
        <f t="shared" si="19"/>
        <v>16</v>
      </c>
      <c r="F102" s="1">
        <f t="shared" si="19"/>
        <v>4</v>
      </c>
      <c r="G102" s="1">
        <f t="shared" si="19"/>
        <v>48</v>
      </c>
      <c r="H102" s="1">
        <f t="shared" si="19"/>
        <v>16</v>
      </c>
      <c r="I102" s="1">
        <f t="shared" si="19"/>
        <v>0</v>
      </c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03"/>
      <c r="B103" s="5" t="str">
        <f t="shared" si="18"/>
        <v>SQUARE</v>
      </c>
      <c r="C103" s="5">
        <v>4</v>
      </c>
      <c r="D103" s="1">
        <f t="shared" si="19"/>
        <v>16</v>
      </c>
      <c r="E103" s="1">
        <f t="shared" si="19"/>
        <v>32</v>
      </c>
      <c r="F103" s="1">
        <f t="shared" si="19"/>
        <v>8</v>
      </c>
      <c r="G103" s="1">
        <f t="shared" si="19"/>
        <v>96</v>
      </c>
      <c r="H103" s="1">
        <f t="shared" si="19"/>
        <v>32</v>
      </c>
      <c r="I103" s="1">
        <f t="shared" si="19"/>
        <v>0</v>
      </c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03"/>
      <c r="B104" s="5" t="str">
        <f t="shared" si="18"/>
        <v>M6</v>
      </c>
      <c r="C104" s="5">
        <v>9</v>
      </c>
      <c r="D104" s="1">
        <f t="shared" si="19"/>
        <v>36</v>
      </c>
      <c r="E104" s="1">
        <f t="shared" si="19"/>
        <v>72</v>
      </c>
      <c r="F104" s="1">
        <f t="shared" si="19"/>
        <v>18</v>
      </c>
      <c r="G104" s="1">
        <f t="shared" si="19"/>
        <v>216</v>
      </c>
      <c r="H104" s="1">
        <f t="shared" si="19"/>
        <v>72</v>
      </c>
      <c r="I104" s="1">
        <f t="shared" si="19"/>
        <v>0</v>
      </c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03"/>
      <c r="B105" s="5" t="str">
        <f t="shared" si="18"/>
        <v>ICE</v>
      </c>
      <c r="C105" s="5" t="s">
        <v>201</v>
      </c>
      <c r="D105" s="1" t="e">
        <f t="shared" si="19"/>
        <v>#VALUE!</v>
      </c>
      <c r="E105" s="1" t="e">
        <f t="shared" si="19"/>
        <v>#VALUE!</v>
      </c>
      <c r="F105" s="1" t="e">
        <f t="shared" si="19"/>
        <v>#VALUE!</v>
      </c>
      <c r="G105" s="1" t="e">
        <f t="shared" si="19"/>
        <v>#VALUE!</v>
      </c>
      <c r="H105" s="1" t="e">
        <f t="shared" si="19"/>
        <v>#VALUE!</v>
      </c>
      <c r="I105" s="1" t="e">
        <f t="shared" si="19"/>
        <v>#VALUE!</v>
      </c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03"/>
      <c r="B106" s="5" t="str">
        <f t="shared" si="18"/>
        <v>SHARK</v>
      </c>
      <c r="C106" s="5">
        <v>4</v>
      </c>
      <c r="D106" s="1">
        <f t="shared" si="19"/>
        <v>16</v>
      </c>
      <c r="E106" s="1">
        <f t="shared" si="19"/>
        <v>32</v>
      </c>
      <c r="F106" s="1">
        <f t="shared" si="19"/>
        <v>8</v>
      </c>
      <c r="G106" s="1">
        <f t="shared" si="19"/>
        <v>96</v>
      </c>
      <c r="H106" s="1">
        <f t="shared" si="19"/>
        <v>32</v>
      </c>
      <c r="I106" s="1">
        <f t="shared" si="19"/>
        <v>0</v>
      </c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03"/>
      <c r="B107" s="5" t="str">
        <f t="shared" si="18"/>
        <v>CS-CIPHER</v>
      </c>
      <c r="C107" s="5"/>
      <c r="D107" s="1">
        <f t="shared" si="19"/>
        <v>0</v>
      </c>
      <c r="E107" s="1">
        <f t="shared" si="19"/>
        <v>0</v>
      </c>
      <c r="F107" s="1">
        <f t="shared" si="19"/>
        <v>0</v>
      </c>
      <c r="G107" s="1">
        <f t="shared" si="19"/>
        <v>0</v>
      </c>
      <c r="H107" s="1">
        <f t="shared" si="19"/>
        <v>0</v>
      </c>
      <c r="I107" s="1">
        <f t="shared" si="19"/>
        <v>0</v>
      </c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03"/>
      <c r="B108" s="5" t="str">
        <f t="shared" si="18"/>
        <v>NUSH</v>
      </c>
      <c r="C108" s="5">
        <v>3</v>
      </c>
      <c r="D108" s="1">
        <f t="shared" si="19"/>
        <v>12</v>
      </c>
      <c r="E108" s="1">
        <f t="shared" si="19"/>
        <v>24</v>
      </c>
      <c r="F108" s="1">
        <f t="shared" si="19"/>
        <v>6</v>
      </c>
      <c r="G108" s="1">
        <f t="shared" si="19"/>
        <v>72</v>
      </c>
      <c r="H108" s="1">
        <f t="shared" si="19"/>
        <v>24</v>
      </c>
      <c r="I108" s="1">
        <f t="shared" si="19"/>
        <v>0</v>
      </c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03"/>
      <c r="B109" s="5" t="str">
        <f t="shared" si="18"/>
        <v>GRAND CRU</v>
      </c>
      <c r="C109" s="5">
        <v>4</v>
      </c>
      <c r="D109" s="1">
        <f t="shared" si="19"/>
        <v>16</v>
      </c>
      <c r="E109" s="1">
        <f t="shared" si="19"/>
        <v>32</v>
      </c>
      <c r="F109" s="1">
        <f t="shared" si="19"/>
        <v>8</v>
      </c>
      <c r="G109" s="1">
        <f t="shared" si="19"/>
        <v>96</v>
      </c>
      <c r="H109" s="1">
        <f t="shared" si="19"/>
        <v>32</v>
      </c>
      <c r="I109" s="1">
        <f t="shared" si="19"/>
        <v>0</v>
      </c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03"/>
      <c r="B110" s="5" t="str">
        <f t="shared" si="18"/>
        <v>Q</v>
      </c>
      <c r="C110" s="5"/>
      <c r="D110" s="1">
        <f t="shared" si="19"/>
        <v>0</v>
      </c>
      <c r="E110" s="1">
        <f t="shared" si="19"/>
        <v>0</v>
      </c>
      <c r="F110" s="1">
        <f t="shared" si="19"/>
        <v>0</v>
      </c>
      <c r="G110" s="1">
        <f t="shared" si="19"/>
        <v>0</v>
      </c>
      <c r="H110" s="1">
        <f t="shared" si="19"/>
        <v>0</v>
      </c>
      <c r="I110" s="1">
        <f t="shared" si="19"/>
        <v>0</v>
      </c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03"/>
      <c r="B111" s="5" t="str">
        <f t="shared" si="18"/>
        <v>E2</v>
      </c>
      <c r="C111" s="5">
        <v>8</v>
      </c>
      <c r="D111" s="1">
        <f t="shared" si="19"/>
        <v>32</v>
      </c>
      <c r="E111" s="1">
        <f t="shared" si="19"/>
        <v>64</v>
      </c>
      <c r="F111" s="1">
        <f t="shared" si="19"/>
        <v>16</v>
      </c>
      <c r="G111" s="1">
        <f t="shared" si="19"/>
        <v>192</v>
      </c>
      <c r="H111" s="1">
        <f t="shared" si="19"/>
        <v>64</v>
      </c>
      <c r="I111" s="1">
        <f t="shared" si="19"/>
        <v>0</v>
      </c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03"/>
      <c r="B112" s="5" t="str">
        <f t="shared" si="18"/>
        <v>KHAZAD</v>
      </c>
      <c r="C112" s="5">
        <v>4</v>
      </c>
      <c r="D112" s="1">
        <f t="shared" si="19"/>
        <v>16</v>
      </c>
      <c r="E112" s="1">
        <f t="shared" si="19"/>
        <v>32</v>
      </c>
      <c r="F112" s="1">
        <f t="shared" si="19"/>
        <v>8</v>
      </c>
      <c r="G112" s="1">
        <f t="shared" si="19"/>
        <v>96</v>
      </c>
      <c r="H112" s="1">
        <f t="shared" si="19"/>
        <v>32</v>
      </c>
      <c r="I112" s="1">
        <f t="shared" si="19"/>
        <v>0</v>
      </c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03"/>
      <c r="B113" s="5" t="str">
        <f t="shared" si="18"/>
        <v>HIEROCRYPT-L1</v>
      </c>
      <c r="C113" s="5">
        <v>8</v>
      </c>
      <c r="D113" s="1">
        <f t="shared" si="19"/>
        <v>32</v>
      </c>
      <c r="E113" s="1">
        <f t="shared" si="19"/>
        <v>64</v>
      </c>
      <c r="F113" s="1">
        <f t="shared" si="19"/>
        <v>16</v>
      </c>
      <c r="G113" s="1">
        <f t="shared" si="19"/>
        <v>192</v>
      </c>
      <c r="H113" s="1">
        <f t="shared" si="19"/>
        <v>64</v>
      </c>
      <c r="I113" s="1">
        <f t="shared" si="19"/>
        <v>0</v>
      </c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03"/>
      <c r="B114" s="5" t="str">
        <f t="shared" si="18"/>
        <v>HIEROCRYPT-3</v>
      </c>
      <c r="C114" s="5">
        <v>8</v>
      </c>
      <c r="D114" s="1">
        <f t="shared" si="19"/>
        <v>32</v>
      </c>
      <c r="E114" s="1">
        <f t="shared" si="19"/>
        <v>64</v>
      </c>
      <c r="F114" s="1">
        <f t="shared" si="19"/>
        <v>16</v>
      </c>
      <c r="G114" s="1">
        <f t="shared" si="19"/>
        <v>192</v>
      </c>
      <c r="H114" s="1">
        <f t="shared" si="19"/>
        <v>64</v>
      </c>
      <c r="I114" s="1">
        <f t="shared" si="19"/>
        <v>0</v>
      </c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23"/>
      <c r="B115" s="5">
        <f t="shared" si="18"/>
        <v>0</v>
      </c>
      <c r="C115" s="5"/>
      <c r="D115" s="4">
        <v>4</v>
      </c>
      <c r="E115" s="4">
        <v>4</v>
      </c>
      <c r="F115" s="4">
        <v>4</v>
      </c>
      <c r="G115" s="4">
        <v>24</v>
      </c>
      <c r="H115" s="4">
        <v>28</v>
      </c>
      <c r="I115" s="4">
        <v>0</v>
      </c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04" t="s">
        <v>48</v>
      </c>
      <c r="B116" s="2" t="s">
        <v>13</v>
      </c>
      <c r="C116" s="2">
        <v>2</v>
      </c>
      <c r="D116" s="1">
        <f>$C116/1*D$115</f>
        <v>8</v>
      </c>
      <c r="E116" s="1">
        <f t="shared" ref="E116:I131" si="20">$C116/1*E$115</f>
        <v>8</v>
      </c>
      <c r="F116" s="1">
        <f t="shared" si="20"/>
        <v>8</v>
      </c>
      <c r="G116" s="1">
        <f t="shared" si="20"/>
        <v>48</v>
      </c>
      <c r="H116" s="1">
        <f t="shared" si="20"/>
        <v>56</v>
      </c>
      <c r="I116" s="1">
        <f t="shared" si="20"/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05"/>
      <c r="B117" s="2" t="s">
        <v>14</v>
      </c>
      <c r="C117" s="2">
        <v>3</v>
      </c>
      <c r="D117" s="1">
        <f t="shared" ref="D117:I151" si="21">$C117/1*D$115</f>
        <v>12</v>
      </c>
      <c r="E117" s="1">
        <f t="shared" si="20"/>
        <v>12</v>
      </c>
      <c r="F117" s="1">
        <f t="shared" si="20"/>
        <v>12</v>
      </c>
      <c r="G117" s="1">
        <f t="shared" si="20"/>
        <v>72</v>
      </c>
      <c r="H117" s="1">
        <f t="shared" si="20"/>
        <v>84</v>
      </c>
      <c r="I117" s="1">
        <f t="shared" si="20"/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05"/>
      <c r="B118" s="2" t="s">
        <v>22</v>
      </c>
      <c r="C118" s="2">
        <v>4</v>
      </c>
      <c r="D118" s="1">
        <f t="shared" si="21"/>
        <v>16</v>
      </c>
      <c r="E118" s="1">
        <f t="shared" si="20"/>
        <v>16</v>
      </c>
      <c r="F118" s="1">
        <f t="shared" si="20"/>
        <v>16</v>
      </c>
      <c r="G118" s="1">
        <f t="shared" si="20"/>
        <v>96</v>
      </c>
      <c r="H118" s="1">
        <f t="shared" si="20"/>
        <v>112</v>
      </c>
      <c r="I118" s="1">
        <f t="shared" si="20"/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05"/>
      <c r="B119" s="2" t="s">
        <v>21</v>
      </c>
      <c r="C119" s="2">
        <v>5</v>
      </c>
      <c r="D119" s="1">
        <f t="shared" si="21"/>
        <v>20</v>
      </c>
      <c r="E119" s="1">
        <f t="shared" si="20"/>
        <v>20</v>
      </c>
      <c r="F119" s="1">
        <f t="shared" si="20"/>
        <v>20</v>
      </c>
      <c r="G119" s="1">
        <f t="shared" si="20"/>
        <v>120</v>
      </c>
      <c r="H119" s="1">
        <f t="shared" si="20"/>
        <v>140</v>
      </c>
      <c r="I119" s="1">
        <f t="shared" si="20"/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05"/>
      <c r="B120" s="2" t="s">
        <v>19</v>
      </c>
      <c r="C120" s="2">
        <v>4</v>
      </c>
      <c r="D120" s="1">
        <f t="shared" si="21"/>
        <v>16</v>
      </c>
      <c r="E120" s="1">
        <f t="shared" si="20"/>
        <v>16</v>
      </c>
      <c r="F120" s="1">
        <f t="shared" si="20"/>
        <v>16</v>
      </c>
      <c r="G120" s="1">
        <f t="shared" si="20"/>
        <v>96</v>
      </c>
      <c r="H120" s="1">
        <f t="shared" si="20"/>
        <v>112</v>
      </c>
      <c r="I120" s="1">
        <f t="shared" si="20"/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05"/>
      <c r="B121" s="2" t="s">
        <v>17</v>
      </c>
      <c r="C121" s="2">
        <v>5</v>
      </c>
      <c r="D121" s="1">
        <f t="shared" si="21"/>
        <v>20</v>
      </c>
      <c r="E121" s="1">
        <f t="shared" si="20"/>
        <v>20</v>
      </c>
      <c r="F121" s="1">
        <f t="shared" si="20"/>
        <v>20</v>
      </c>
      <c r="G121" s="1">
        <f t="shared" si="20"/>
        <v>120</v>
      </c>
      <c r="H121" s="1">
        <f t="shared" si="20"/>
        <v>140</v>
      </c>
      <c r="I121" s="1">
        <f t="shared" si="20"/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05"/>
      <c r="B122" s="2" t="s">
        <v>24</v>
      </c>
      <c r="C122" s="2">
        <v>7</v>
      </c>
      <c r="D122" s="1">
        <f t="shared" si="21"/>
        <v>28</v>
      </c>
      <c r="E122" s="1">
        <f t="shared" si="20"/>
        <v>28</v>
      </c>
      <c r="F122" s="1">
        <f t="shared" si="20"/>
        <v>28</v>
      </c>
      <c r="G122" s="1">
        <f t="shared" si="20"/>
        <v>168</v>
      </c>
      <c r="H122" s="1">
        <f t="shared" si="20"/>
        <v>196</v>
      </c>
      <c r="I122" s="1">
        <f t="shared" si="20"/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05"/>
      <c r="B123" s="2" t="s">
        <v>16</v>
      </c>
      <c r="C123" s="2">
        <v>3</v>
      </c>
      <c r="D123" s="1">
        <f t="shared" si="21"/>
        <v>12</v>
      </c>
      <c r="E123" s="1">
        <f t="shared" si="20"/>
        <v>12</v>
      </c>
      <c r="F123" s="1">
        <f t="shared" si="20"/>
        <v>12</v>
      </c>
      <c r="G123" s="1">
        <f t="shared" si="20"/>
        <v>72</v>
      </c>
      <c r="H123" s="1">
        <f t="shared" si="20"/>
        <v>84</v>
      </c>
      <c r="I123" s="1">
        <f t="shared" si="20"/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05"/>
      <c r="B124" s="2" t="s">
        <v>20</v>
      </c>
      <c r="C124" s="5">
        <v>10</v>
      </c>
      <c r="D124" s="1">
        <f t="shared" si="21"/>
        <v>40</v>
      </c>
      <c r="E124" s="1">
        <f t="shared" si="20"/>
        <v>40</v>
      </c>
      <c r="F124" s="1">
        <f t="shared" si="20"/>
        <v>40</v>
      </c>
      <c r="G124" s="1">
        <f t="shared" si="20"/>
        <v>240</v>
      </c>
      <c r="H124" s="1">
        <f t="shared" si="20"/>
        <v>280</v>
      </c>
      <c r="I124" s="1">
        <f t="shared" si="20"/>
        <v>0</v>
      </c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05"/>
      <c r="B125" s="2" t="s">
        <v>23</v>
      </c>
      <c r="C125" s="5" t="s">
        <v>178</v>
      </c>
      <c r="D125" s="1" t="e">
        <f t="shared" si="21"/>
        <v>#VALUE!</v>
      </c>
      <c r="E125" s="1" t="e">
        <f t="shared" si="20"/>
        <v>#VALUE!</v>
      </c>
      <c r="F125" s="1" t="e">
        <f t="shared" si="20"/>
        <v>#VALUE!</v>
      </c>
      <c r="G125" s="1" t="e">
        <f t="shared" si="20"/>
        <v>#VALUE!</v>
      </c>
      <c r="H125" s="1" t="e">
        <f t="shared" si="20"/>
        <v>#VALUE!</v>
      </c>
      <c r="I125" s="1" t="e">
        <f t="shared" si="20"/>
        <v>#VALUE!</v>
      </c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05"/>
      <c r="B126" s="2" t="s">
        <v>15</v>
      </c>
      <c r="C126" s="5" t="s">
        <v>179</v>
      </c>
      <c r="D126" s="1" t="e">
        <f t="shared" si="21"/>
        <v>#VALUE!</v>
      </c>
      <c r="E126" s="1" t="e">
        <f t="shared" si="20"/>
        <v>#VALUE!</v>
      </c>
      <c r="F126" s="1" t="e">
        <f t="shared" si="20"/>
        <v>#VALUE!</v>
      </c>
      <c r="G126" s="1" t="e">
        <f t="shared" si="20"/>
        <v>#VALUE!</v>
      </c>
      <c r="H126" s="1" t="e">
        <f t="shared" si="20"/>
        <v>#VALUE!</v>
      </c>
      <c r="I126" s="1" t="e">
        <f t="shared" si="20"/>
        <v>#VALUE!</v>
      </c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05"/>
      <c r="B127" s="2" t="s">
        <v>2</v>
      </c>
      <c r="C127" s="5">
        <v>4</v>
      </c>
      <c r="D127" s="1">
        <f t="shared" si="21"/>
        <v>16</v>
      </c>
      <c r="E127" s="1">
        <f t="shared" si="20"/>
        <v>16</v>
      </c>
      <c r="F127" s="1">
        <f t="shared" si="20"/>
        <v>16</v>
      </c>
      <c r="G127" s="1">
        <f t="shared" si="20"/>
        <v>96</v>
      </c>
      <c r="H127" s="1">
        <f t="shared" si="20"/>
        <v>112</v>
      </c>
      <c r="I127" s="1">
        <f t="shared" si="20"/>
        <v>0</v>
      </c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05"/>
      <c r="B128" s="2" t="s">
        <v>18</v>
      </c>
      <c r="C128" s="5">
        <v>3</v>
      </c>
      <c r="D128" s="1">
        <f t="shared" si="21"/>
        <v>12</v>
      </c>
      <c r="E128" s="1">
        <f t="shared" si="20"/>
        <v>12</v>
      </c>
      <c r="F128" s="1">
        <f t="shared" si="20"/>
        <v>12</v>
      </c>
      <c r="G128" s="1">
        <f t="shared" si="20"/>
        <v>72</v>
      </c>
      <c r="H128" s="1">
        <f t="shared" si="20"/>
        <v>84</v>
      </c>
      <c r="I128" s="1">
        <f t="shared" si="20"/>
        <v>0</v>
      </c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05"/>
      <c r="B129" s="2" t="s">
        <v>25</v>
      </c>
      <c r="C129" s="5">
        <v>4</v>
      </c>
      <c r="D129" s="1">
        <f t="shared" si="21"/>
        <v>16</v>
      </c>
      <c r="E129" s="1">
        <f t="shared" si="20"/>
        <v>16</v>
      </c>
      <c r="F129" s="1">
        <f t="shared" si="20"/>
        <v>16</v>
      </c>
      <c r="G129" s="1">
        <f t="shared" si="20"/>
        <v>96</v>
      </c>
      <c r="H129" s="1">
        <f t="shared" si="20"/>
        <v>112</v>
      </c>
      <c r="I129" s="1">
        <f t="shared" si="20"/>
        <v>0</v>
      </c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05"/>
      <c r="B130" s="5" t="str">
        <f t="shared" ref="B130:B152" si="22">B93</f>
        <v>XTEA</v>
      </c>
      <c r="C130" s="5">
        <v>3</v>
      </c>
      <c r="D130" s="1">
        <f t="shared" si="21"/>
        <v>12</v>
      </c>
      <c r="E130" s="1">
        <f t="shared" si="20"/>
        <v>12</v>
      </c>
      <c r="F130" s="1">
        <f t="shared" si="20"/>
        <v>12</v>
      </c>
      <c r="G130" s="1">
        <f t="shared" si="20"/>
        <v>72</v>
      </c>
      <c r="H130" s="1">
        <f t="shared" si="20"/>
        <v>84</v>
      </c>
      <c r="I130" s="1">
        <f t="shared" si="20"/>
        <v>0</v>
      </c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05"/>
      <c r="B131" s="5" t="str">
        <f t="shared" si="22"/>
        <v>SKIPJECT</v>
      </c>
      <c r="C131" s="5" t="s">
        <v>188</v>
      </c>
      <c r="D131" s="1" t="e">
        <f t="shared" si="21"/>
        <v>#VALUE!</v>
      </c>
      <c r="E131" s="1" t="e">
        <f t="shared" si="20"/>
        <v>#VALUE!</v>
      </c>
      <c r="F131" s="1" t="e">
        <f t="shared" si="20"/>
        <v>#VALUE!</v>
      </c>
      <c r="G131" s="1" t="e">
        <f t="shared" si="20"/>
        <v>#VALUE!</v>
      </c>
      <c r="H131" s="1" t="e">
        <f t="shared" si="20"/>
        <v>#VALUE!</v>
      </c>
      <c r="I131" s="1" t="e">
        <f t="shared" si="20"/>
        <v>#VALUE!</v>
      </c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05"/>
      <c r="B132" s="5" t="str">
        <f t="shared" si="22"/>
        <v>SPECK</v>
      </c>
      <c r="C132" s="5">
        <v>3</v>
      </c>
      <c r="D132" s="1">
        <f t="shared" si="21"/>
        <v>12</v>
      </c>
      <c r="E132" s="1">
        <f t="shared" si="21"/>
        <v>12</v>
      </c>
      <c r="F132" s="1">
        <f t="shared" si="21"/>
        <v>12</v>
      </c>
      <c r="G132" s="1">
        <f t="shared" si="21"/>
        <v>72</v>
      </c>
      <c r="H132" s="1">
        <f t="shared" si="21"/>
        <v>84</v>
      </c>
      <c r="I132" s="1">
        <f t="shared" si="21"/>
        <v>0</v>
      </c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05"/>
      <c r="B133" s="5" t="str">
        <f t="shared" si="22"/>
        <v>SIMON</v>
      </c>
      <c r="C133" s="5">
        <v>3</v>
      </c>
      <c r="D133" s="1">
        <f t="shared" si="21"/>
        <v>12</v>
      </c>
      <c r="E133" s="1">
        <f t="shared" si="21"/>
        <v>12</v>
      </c>
      <c r="F133" s="1">
        <f t="shared" si="21"/>
        <v>12</v>
      </c>
      <c r="G133" s="1">
        <f t="shared" si="21"/>
        <v>72</v>
      </c>
      <c r="H133" s="1">
        <f t="shared" si="21"/>
        <v>84</v>
      </c>
      <c r="I133" s="1">
        <f t="shared" si="21"/>
        <v>0</v>
      </c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05"/>
      <c r="B134" s="5" t="str">
        <f t="shared" si="22"/>
        <v xml:space="preserve">LUCIFER </v>
      </c>
      <c r="C134" s="5">
        <v>3</v>
      </c>
      <c r="D134" s="1">
        <f t="shared" si="21"/>
        <v>12</v>
      </c>
      <c r="E134" s="1">
        <f t="shared" si="21"/>
        <v>12</v>
      </c>
      <c r="F134" s="1">
        <f t="shared" si="21"/>
        <v>12</v>
      </c>
      <c r="G134" s="1">
        <f t="shared" si="21"/>
        <v>72</v>
      </c>
      <c r="H134" s="1">
        <f t="shared" si="21"/>
        <v>84</v>
      </c>
      <c r="I134" s="1">
        <f t="shared" si="21"/>
        <v>0</v>
      </c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05"/>
      <c r="B135" s="5" t="str">
        <f t="shared" si="22"/>
        <v>CLEFIA</v>
      </c>
      <c r="C135" s="5">
        <v>3</v>
      </c>
      <c r="D135" s="1">
        <f t="shared" si="21"/>
        <v>12</v>
      </c>
      <c r="E135" s="1">
        <f t="shared" si="21"/>
        <v>12</v>
      </c>
      <c r="F135" s="1">
        <f t="shared" si="21"/>
        <v>12</v>
      </c>
      <c r="G135" s="1">
        <f t="shared" si="21"/>
        <v>72</v>
      </c>
      <c r="H135" s="1">
        <f t="shared" si="21"/>
        <v>84</v>
      </c>
      <c r="I135" s="1">
        <f t="shared" si="21"/>
        <v>0</v>
      </c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05"/>
      <c r="B136" s="5" t="str">
        <f t="shared" si="22"/>
        <v>ARIA</v>
      </c>
      <c r="C136" s="5">
        <v>2</v>
      </c>
      <c r="D136" s="1">
        <f t="shared" si="21"/>
        <v>8</v>
      </c>
      <c r="E136" s="1">
        <f t="shared" si="21"/>
        <v>8</v>
      </c>
      <c r="F136" s="1">
        <f t="shared" si="21"/>
        <v>8</v>
      </c>
      <c r="G136" s="1">
        <f t="shared" si="21"/>
        <v>48</v>
      </c>
      <c r="H136" s="1">
        <f t="shared" si="21"/>
        <v>56</v>
      </c>
      <c r="I136" s="1">
        <f t="shared" si="21"/>
        <v>0</v>
      </c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05"/>
      <c r="B137" s="5" t="str">
        <f t="shared" si="22"/>
        <v>CRYPTOMERIA/C2</v>
      </c>
      <c r="C137" s="5">
        <v>5</v>
      </c>
      <c r="D137" s="1">
        <f t="shared" si="21"/>
        <v>20</v>
      </c>
      <c r="E137" s="1">
        <f t="shared" si="21"/>
        <v>20</v>
      </c>
      <c r="F137" s="1">
        <f t="shared" si="21"/>
        <v>20</v>
      </c>
      <c r="G137" s="1">
        <f t="shared" si="21"/>
        <v>120</v>
      </c>
      <c r="H137" s="1">
        <f t="shared" si="21"/>
        <v>140</v>
      </c>
      <c r="I137" s="1">
        <f t="shared" si="21"/>
        <v>0</v>
      </c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05"/>
      <c r="B138" s="5" t="str">
        <f t="shared" si="22"/>
        <v xml:space="preserve">PRESENT </v>
      </c>
      <c r="C138" s="5">
        <v>2</v>
      </c>
      <c r="D138" s="1">
        <f t="shared" si="21"/>
        <v>8</v>
      </c>
      <c r="E138" s="1">
        <f t="shared" si="21"/>
        <v>8</v>
      </c>
      <c r="F138" s="1">
        <f t="shared" si="21"/>
        <v>8</v>
      </c>
      <c r="G138" s="1">
        <f t="shared" si="21"/>
        <v>48</v>
      </c>
      <c r="H138" s="1">
        <f t="shared" si="21"/>
        <v>56</v>
      </c>
      <c r="I138" s="1">
        <f t="shared" si="21"/>
        <v>0</v>
      </c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05"/>
      <c r="B139" s="5" t="str">
        <f t="shared" si="22"/>
        <v>MACGUFFIN</v>
      </c>
      <c r="C139" s="5">
        <v>2</v>
      </c>
      <c r="D139" s="1">
        <f t="shared" si="21"/>
        <v>8</v>
      </c>
      <c r="E139" s="1">
        <f t="shared" si="21"/>
        <v>8</v>
      </c>
      <c r="F139" s="1">
        <f t="shared" si="21"/>
        <v>8</v>
      </c>
      <c r="G139" s="1">
        <f t="shared" si="21"/>
        <v>48</v>
      </c>
      <c r="H139" s="1">
        <f t="shared" si="21"/>
        <v>56</v>
      </c>
      <c r="I139" s="1">
        <f t="shared" si="21"/>
        <v>0</v>
      </c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05"/>
      <c r="B140" s="5" t="str">
        <f t="shared" si="22"/>
        <v>SQUARE</v>
      </c>
      <c r="C140" s="5">
        <v>3</v>
      </c>
      <c r="D140" s="1">
        <f t="shared" si="21"/>
        <v>12</v>
      </c>
      <c r="E140" s="1">
        <f t="shared" si="21"/>
        <v>12</v>
      </c>
      <c r="F140" s="1">
        <f t="shared" si="21"/>
        <v>12</v>
      </c>
      <c r="G140" s="1">
        <f t="shared" si="21"/>
        <v>72</v>
      </c>
      <c r="H140" s="1">
        <f t="shared" si="21"/>
        <v>84</v>
      </c>
      <c r="I140" s="1">
        <f t="shared" si="21"/>
        <v>0</v>
      </c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05"/>
      <c r="B141" s="5" t="str">
        <f t="shared" si="22"/>
        <v>M6</v>
      </c>
      <c r="C141" s="5">
        <v>9</v>
      </c>
      <c r="D141" s="1">
        <f t="shared" si="21"/>
        <v>36</v>
      </c>
      <c r="E141" s="1">
        <f t="shared" si="21"/>
        <v>36</v>
      </c>
      <c r="F141" s="1">
        <f t="shared" si="21"/>
        <v>36</v>
      </c>
      <c r="G141" s="1">
        <f t="shared" si="21"/>
        <v>216</v>
      </c>
      <c r="H141" s="1">
        <f t="shared" si="21"/>
        <v>252</v>
      </c>
      <c r="I141" s="1">
        <f t="shared" si="21"/>
        <v>0</v>
      </c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05"/>
      <c r="B142" s="5" t="str">
        <f t="shared" si="22"/>
        <v>ICE</v>
      </c>
      <c r="C142" s="5" t="s">
        <v>202</v>
      </c>
      <c r="D142" s="1" t="e">
        <f t="shared" si="21"/>
        <v>#VALUE!</v>
      </c>
      <c r="E142" s="1" t="e">
        <f t="shared" si="21"/>
        <v>#VALUE!</v>
      </c>
      <c r="F142" s="1" t="e">
        <f t="shared" si="21"/>
        <v>#VALUE!</v>
      </c>
      <c r="G142" s="1" t="e">
        <f t="shared" si="21"/>
        <v>#VALUE!</v>
      </c>
      <c r="H142" s="1" t="e">
        <f t="shared" si="21"/>
        <v>#VALUE!</v>
      </c>
      <c r="I142" s="1" t="e">
        <f t="shared" si="21"/>
        <v>#VALUE!</v>
      </c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05"/>
      <c r="B143" s="5" t="str">
        <f t="shared" si="22"/>
        <v>SHARK</v>
      </c>
      <c r="C143" s="5">
        <v>2</v>
      </c>
      <c r="D143" s="1">
        <f t="shared" si="21"/>
        <v>8</v>
      </c>
      <c r="E143" s="1">
        <f t="shared" si="21"/>
        <v>8</v>
      </c>
      <c r="F143" s="1">
        <f t="shared" si="21"/>
        <v>8</v>
      </c>
      <c r="G143" s="1">
        <f t="shared" si="21"/>
        <v>48</v>
      </c>
      <c r="H143" s="1">
        <f t="shared" si="21"/>
        <v>56</v>
      </c>
      <c r="I143" s="1">
        <f t="shared" si="21"/>
        <v>0</v>
      </c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05"/>
      <c r="B144" s="5" t="str">
        <f t="shared" si="22"/>
        <v>CS-CIPHER</v>
      </c>
      <c r="C144" s="5"/>
      <c r="D144" s="1">
        <f t="shared" si="21"/>
        <v>0</v>
      </c>
      <c r="E144" s="1">
        <f t="shared" si="21"/>
        <v>0</v>
      </c>
      <c r="F144" s="1">
        <f t="shared" si="21"/>
        <v>0</v>
      </c>
      <c r="G144" s="1">
        <f t="shared" si="21"/>
        <v>0</v>
      </c>
      <c r="H144" s="1">
        <f t="shared" si="21"/>
        <v>0</v>
      </c>
      <c r="I144" s="1">
        <f t="shared" si="21"/>
        <v>0</v>
      </c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05"/>
      <c r="B145" s="5" t="str">
        <f t="shared" si="22"/>
        <v>NUSH</v>
      </c>
      <c r="C145" s="5">
        <v>3</v>
      </c>
      <c r="D145" s="1">
        <f t="shared" si="21"/>
        <v>12</v>
      </c>
      <c r="E145" s="1">
        <f t="shared" si="21"/>
        <v>12</v>
      </c>
      <c r="F145" s="1">
        <f t="shared" si="21"/>
        <v>12</v>
      </c>
      <c r="G145" s="1">
        <f t="shared" si="21"/>
        <v>72</v>
      </c>
      <c r="H145" s="1">
        <f t="shared" si="21"/>
        <v>84</v>
      </c>
      <c r="I145" s="1">
        <f t="shared" si="21"/>
        <v>0</v>
      </c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05"/>
      <c r="B146" s="5" t="str">
        <f t="shared" si="22"/>
        <v>GRAND CRU</v>
      </c>
      <c r="C146" s="5">
        <v>3</v>
      </c>
      <c r="D146" s="1">
        <f t="shared" si="21"/>
        <v>12</v>
      </c>
      <c r="E146" s="1">
        <f t="shared" si="21"/>
        <v>12</v>
      </c>
      <c r="F146" s="1">
        <f t="shared" si="21"/>
        <v>12</v>
      </c>
      <c r="G146" s="1">
        <f t="shared" si="21"/>
        <v>72</v>
      </c>
      <c r="H146" s="1">
        <f t="shared" si="21"/>
        <v>84</v>
      </c>
      <c r="I146" s="1">
        <f t="shared" si="21"/>
        <v>0</v>
      </c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05"/>
      <c r="B147" s="5" t="str">
        <f t="shared" si="22"/>
        <v>Q</v>
      </c>
      <c r="C147" s="5"/>
      <c r="D147" s="1">
        <f t="shared" si="21"/>
        <v>0</v>
      </c>
      <c r="E147" s="1">
        <f t="shared" si="21"/>
        <v>0</v>
      </c>
      <c r="F147" s="1">
        <f t="shared" si="21"/>
        <v>0</v>
      </c>
      <c r="G147" s="1">
        <f t="shared" si="21"/>
        <v>0</v>
      </c>
      <c r="H147" s="1">
        <f t="shared" si="21"/>
        <v>0</v>
      </c>
      <c r="I147" s="1">
        <f t="shared" si="21"/>
        <v>0</v>
      </c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05"/>
      <c r="B148" s="5" t="str">
        <f t="shared" si="22"/>
        <v>E2</v>
      </c>
      <c r="C148" s="5">
        <v>6</v>
      </c>
      <c r="D148" s="1">
        <f t="shared" si="21"/>
        <v>24</v>
      </c>
      <c r="E148" s="1">
        <f t="shared" si="21"/>
        <v>24</v>
      </c>
      <c r="F148" s="1">
        <f t="shared" si="21"/>
        <v>24</v>
      </c>
      <c r="G148" s="1">
        <f t="shared" si="21"/>
        <v>144</v>
      </c>
      <c r="H148" s="1">
        <f t="shared" si="21"/>
        <v>168</v>
      </c>
      <c r="I148" s="1">
        <f t="shared" si="21"/>
        <v>0</v>
      </c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05"/>
      <c r="B149" s="5" t="str">
        <f t="shared" si="22"/>
        <v>KHAZAD</v>
      </c>
      <c r="C149" s="5">
        <v>2</v>
      </c>
      <c r="D149" s="1">
        <f t="shared" si="21"/>
        <v>8</v>
      </c>
      <c r="E149" s="1">
        <f t="shared" si="21"/>
        <v>8</v>
      </c>
      <c r="F149" s="1">
        <f t="shared" si="21"/>
        <v>8</v>
      </c>
      <c r="G149" s="1">
        <f t="shared" si="21"/>
        <v>48</v>
      </c>
      <c r="H149" s="1">
        <f t="shared" si="21"/>
        <v>56</v>
      </c>
      <c r="I149" s="1">
        <f t="shared" si="21"/>
        <v>0</v>
      </c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05"/>
      <c r="B150" s="5" t="str">
        <f t="shared" si="22"/>
        <v>HIEROCRYPT-L1</v>
      </c>
      <c r="C150" s="5">
        <v>4</v>
      </c>
      <c r="D150" s="1">
        <f t="shared" si="21"/>
        <v>16</v>
      </c>
      <c r="E150" s="1">
        <f t="shared" si="21"/>
        <v>16</v>
      </c>
      <c r="F150" s="1">
        <f t="shared" si="21"/>
        <v>16</v>
      </c>
      <c r="G150" s="1">
        <f t="shared" si="21"/>
        <v>96</v>
      </c>
      <c r="H150" s="1">
        <f t="shared" si="21"/>
        <v>112</v>
      </c>
      <c r="I150" s="1">
        <f t="shared" si="21"/>
        <v>0</v>
      </c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05"/>
      <c r="B151" s="5" t="str">
        <f t="shared" si="22"/>
        <v>HIEROCRYPT-3</v>
      </c>
      <c r="C151" s="5">
        <v>4</v>
      </c>
      <c r="D151" s="1">
        <f t="shared" si="21"/>
        <v>16</v>
      </c>
      <c r="E151" s="1">
        <f t="shared" si="21"/>
        <v>16</v>
      </c>
      <c r="F151" s="1">
        <f t="shared" si="21"/>
        <v>16</v>
      </c>
      <c r="G151" s="1">
        <f t="shared" si="21"/>
        <v>96</v>
      </c>
      <c r="H151" s="1">
        <f t="shared" si="21"/>
        <v>112</v>
      </c>
      <c r="I151" s="1">
        <f t="shared" si="21"/>
        <v>0</v>
      </c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05"/>
      <c r="B152" s="5">
        <f t="shared" si="22"/>
        <v>0</v>
      </c>
      <c r="C152" s="5"/>
      <c r="D152" s="4">
        <v>4</v>
      </c>
      <c r="E152" s="4">
        <v>4</v>
      </c>
      <c r="F152" s="4">
        <v>4</v>
      </c>
      <c r="G152" s="4">
        <v>8</v>
      </c>
      <c r="H152" s="4">
        <v>8</v>
      </c>
      <c r="I152" s="4">
        <v>4</v>
      </c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04" t="s">
        <v>262</v>
      </c>
      <c r="B153" s="2" t="s">
        <v>13</v>
      </c>
      <c r="C153" s="2">
        <v>2</v>
      </c>
      <c r="D153" s="1">
        <f>$C153/1*D$152</f>
        <v>8</v>
      </c>
      <c r="E153" s="1">
        <f t="shared" ref="E153:I168" si="23">$C153/1*E$152</f>
        <v>8</v>
      </c>
      <c r="F153" s="1">
        <f t="shared" si="23"/>
        <v>8</v>
      </c>
      <c r="G153" s="1">
        <f t="shared" si="23"/>
        <v>16</v>
      </c>
      <c r="H153" s="1">
        <f t="shared" si="23"/>
        <v>16</v>
      </c>
      <c r="I153" s="1">
        <f t="shared" si="23"/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05"/>
      <c r="B154" s="2" t="s">
        <v>14</v>
      </c>
      <c r="C154" s="2">
        <v>3</v>
      </c>
      <c r="D154" s="1">
        <f t="shared" ref="D154:I188" si="24">$C154/1*D$152</f>
        <v>12</v>
      </c>
      <c r="E154" s="1">
        <f t="shared" si="23"/>
        <v>12</v>
      </c>
      <c r="F154" s="1">
        <f t="shared" si="23"/>
        <v>12</v>
      </c>
      <c r="G154" s="1">
        <f t="shared" si="23"/>
        <v>24</v>
      </c>
      <c r="H154" s="1">
        <f t="shared" si="23"/>
        <v>24</v>
      </c>
      <c r="I154" s="1">
        <f t="shared" si="23"/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05"/>
      <c r="B155" s="2" t="s">
        <v>22</v>
      </c>
      <c r="C155" s="2">
        <v>12</v>
      </c>
      <c r="D155" s="1">
        <f t="shared" si="24"/>
        <v>48</v>
      </c>
      <c r="E155" s="1">
        <f t="shared" si="23"/>
        <v>48</v>
      </c>
      <c r="F155" s="1">
        <f t="shared" si="23"/>
        <v>48</v>
      </c>
      <c r="G155" s="1">
        <f t="shared" si="23"/>
        <v>96</v>
      </c>
      <c r="H155" s="1">
        <f t="shared" si="23"/>
        <v>96</v>
      </c>
      <c r="I155" s="1">
        <f t="shared" si="23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05"/>
      <c r="B156" s="2" t="s">
        <v>21</v>
      </c>
      <c r="C156" s="2">
        <v>6</v>
      </c>
      <c r="D156" s="1">
        <f t="shared" si="24"/>
        <v>24</v>
      </c>
      <c r="E156" s="1">
        <f t="shared" si="23"/>
        <v>24</v>
      </c>
      <c r="F156" s="1">
        <f t="shared" si="23"/>
        <v>24</v>
      </c>
      <c r="G156" s="1">
        <f t="shared" si="23"/>
        <v>48</v>
      </c>
      <c r="H156" s="1">
        <f t="shared" si="23"/>
        <v>48</v>
      </c>
      <c r="I156" s="1">
        <f t="shared" si="23"/>
        <v>24</v>
      </c>
    </row>
    <row r="157" spans="1:20" ht="15" thickBot="1" x14ac:dyDescent="0.2">
      <c r="A157" s="105"/>
      <c r="B157" s="2" t="s">
        <v>19</v>
      </c>
      <c r="C157" s="2">
        <v>4</v>
      </c>
      <c r="D157" s="1">
        <f t="shared" si="24"/>
        <v>16</v>
      </c>
      <c r="E157" s="1">
        <f t="shared" si="23"/>
        <v>16</v>
      </c>
      <c r="F157" s="1">
        <f t="shared" si="23"/>
        <v>16</v>
      </c>
      <c r="G157" s="1">
        <f t="shared" si="23"/>
        <v>32</v>
      </c>
      <c r="H157" s="1">
        <f t="shared" si="23"/>
        <v>32</v>
      </c>
      <c r="I157" s="1">
        <f t="shared" si="23"/>
        <v>16</v>
      </c>
    </row>
    <row r="158" spans="1:20" ht="15" thickBot="1" x14ac:dyDescent="0.2">
      <c r="A158" s="105"/>
      <c r="B158" s="2" t="s">
        <v>17</v>
      </c>
      <c r="C158" s="2">
        <v>5</v>
      </c>
      <c r="D158" s="1">
        <f t="shared" si="24"/>
        <v>20</v>
      </c>
      <c r="E158" s="1">
        <f t="shared" si="23"/>
        <v>20</v>
      </c>
      <c r="F158" s="1">
        <f t="shared" si="23"/>
        <v>20</v>
      </c>
      <c r="G158" s="1">
        <f t="shared" si="23"/>
        <v>40</v>
      </c>
      <c r="H158" s="1">
        <f t="shared" si="23"/>
        <v>40</v>
      </c>
      <c r="I158" s="1">
        <f t="shared" si="23"/>
        <v>20</v>
      </c>
      <c r="K158" s="18">
        <f t="shared" ref="K158:K165" si="25">(N44-Q44)/Q44</f>
        <v>1.0556457963803172</v>
      </c>
    </row>
    <row r="159" spans="1:20" ht="15" thickBot="1" x14ac:dyDescent="0.2">
      <c r="A159" s="105"/>
      <c r="B159" s="2" t="s">
        <v>24</v>
      </c>
      <c r="C159" s="2">
        <v>9</v>
      </c>
      <c r="D159" s="1">
        <f t="shared" si="24"/>
        <v>36</v>
      </c>
      <c r="E159" s="1">
        <f t="shared" si="23"/>
        <v>36</v>
      </c>
      <c r="F159" s="1">
        <f t="shared" si="23"/>
        <v>36</v>
      </c>
      <c r="G159" s="1">
        <f t="shared" si="23"/>
        <v>72</v>
      </c>
      <c r="H159" s="1">
        <f t="shared" si="23"/>
        <v>72</v>
      </c>
      <c r="I159" s="1">
        <f t="shared" si="23"/>
        <v>36</v>
      </c>
      <c r="K159" s="18">
        <f t="shared" si="25"/>
        <v>1.0556457963803172</v>
      </c>
    </row>
    <row r="160" spans="1:20" ht="15" thickBot="1" x14ac:dyDescent="0.2">
      <c r="A160" s="105"/>
      <c r="B160" s="2" t="s">
        <v>16</v>
      </c>
      <c r="C160" s="2">
        <v>3</v>
      </c>
      <c r="D160" s="1">
        <f t="shared" si="24"/>
        <v>12</v>
      </c>
      <c r="E160" s="1">
        <f t="shared" si="23"/>
        <v>12</v>
      </c>
      <c r="F160" s="1">
        <f t="shared" si="23"/>
        <v>12</v>
      </c>
      <c r="G160" s="1">
        <f t="shared" si="23"/>
        <v>24</v>
      </c>
      <c r="H160" s="1">
        <f t="shared" si="23"/>
        <v>24</v>
      </c>
      <c r="I160" s="1">
        <f t="shared" si="23"/>
        <v>12</v>
      </c>
      <c r="K160" s="18">
        <f t="shared" si="25"/>
        <v>1.0556457963803172</v>
      </c>
    </row>
    <row r="161" spans="1:11" ht="15" thickBot="1" x14ac:dyDescent="0.2">
      <c r="A161" s="105"/>
      <c r="B161" s="2" t="s">
        <v>20</v>
      </c>
      <c r="C161" s="5">
        <v>11</v>
      </c>
      <c r="D161" s="1">
        <f t="shared" si="24"/>
        <v>44</v>
      </c>
      <c r="E161" s="1">
        <f t="shared" si="23"/>
        <v>44</v>
      </c>
      <c r="F161" s="1">
        <f t="shared" si="23"/>
        <v>44</v>
      </c>
      <c r="G161" s="1">
        <f t="shared" si="23"/>
        <v>88</v>
      </c>
      <c r="H161" s="1">
        <f t="shared" si="23"/>
        <v>88</v>
      </c>
      <c r="I161" s="1">
        <f t="shared" si="23"/>
        <v>44</v>
      </c>
      <c r="K161" s="18">
        <f t="shared" si="25"/>
        <v>0.54173434728523806</v>
      </c>
    </row>
    <row r="162" spans="1:11" ht="15" thickBot="1" x14ac:dyDescent="0.2">
      <c r="A162" s="105"/>
      <c r="B162" s="2" t="s">
        <v>23</v>
      </c>
      <c r="C162" s="5" t="s">
        <v>181</v>
      </c>
      <c r="D162" s="1" t="e">
        <f t="shared" si="24"/>
        <v>#VALUE!</v>
      </c>
      <c r="E162" s="1" t="e">
        <f t="shared" si="23"/>
        <v>#VALUE!</v>
      </c>
      <c r="F162" s="1" t="e">
        <f t="shared" si="23"/>
        <v>#VALUE!</v>
      </c>
      <c r="G162" s="1" t="e">
        <f t="shared" si="23"/>
        <v>#VALUE!</v>
      </c>
      <c r="H162" s="1" t="e">
        <f t="shared" si="23"/>
        <v>#VALUE!</v>
      </c>
      <c r="I162" s="1" t="e">
        <f t="shared" si="23"/>
        <v>#VALUE!</v>
      </c>
      <c r="K162" s="18">
        <f t="shared" si="25"/>
        <v>0.54173434728523817</v>
      </c>
    </row>
    <row r="163" spans="1:11" ht="15" thickBot="1" x14ac:dyDescent="0.2">
      <c r="A163" s="105"/>
      <c r="B163" s="2" t="s">
        <v>15</v>
      </c>
      <c r="C163" s="5" t="s">
        <v>178</v>
      </c>
      <c r="D163" s="1" t="e">
        <f t="shared" si="24"/>
        <v>#VALUE!</v>
      </c>
      <c r="E163" s="1" t="e">
        <f t="shared" si="23"/>
        <v>#VALUE!</v>
      </c>
      <c r="F163" s="1" t="e">
        <f t="shared" si="23"/>
        <v>#VALUE!</v>
      </c>
      <c r="G163" s="1" t="e">
        <f t="shared" si="23"/>
        <v>#VALUE!</v>
      </c>
      <c r="H163" s="1" t="e">
        <f t="shared" si="23"/>
        <v>#VALUE!</v>
      </c>
      <c r="I163" s="1" t="e">
        <f t="shared" si="23"/>
        <v>#VALUE!</v>
      </c>
      <c r="K163" s="18">
        <f t="shared" si="25"/>
        <v>0.28477862273769822</v>
      </c>
    </row>
    <row r="164" spans="1:11" ht="15" thickBot="1" x14ac:dyDescent="0.2">
      <c r="A164" s="105"/>
      <c r="B164" s="2" t="s">
        <v>2</v>
      </c>
      <c r="C164" s="5">
        <v>6</v>
      </c>
      <c r="D164" s="1">
        <f t="shared" si="24"/>
        <v>24</v>
      </c>
      <c r="E164" s="1">
        <f t="shared" si="23"/>
        <v>24</v>
      </c>
      <c r="F164" s="1">
        <f t="shared" si="23"/>
        <v>24</v>
      </c>
      <c r="G164" s="1">
        <f t="shared" si="23"/>
        <v>48</v>
      </c>
      <c r="H164" s="1">
        <f t="shared" si="23"/>
        <v>48</v>
      </c>
      <c r="I164" s="1">
        <f t="shared" si="23"/>
        <v>24</v>
      </c>
      <c r="K164" s="18">
        <f t="shared" si="25"/>
        <v>0.37043053092021161</v>
      </c>
    </row>
    <row r="165" spans="1:11" ht="15" thickBot="1" x14ac:dyDescent="0.2">
      <c r="A165" s="105"/>
      <c r="B165" s="2" t="s">
        <v>18</v>
      </c>
      <c r="C165" s="5">
        <v>3</v>
      </c>
      <c r="D165" s="1">
        <f t="shared" si="24"/>
        <v>12</v>
      </c>
      <c r="E165" s="1">
        <f t="shared" si="23"/>
        <v>12</v>
      </c>
      <c r="F165" s="1">
        <f t="shared" si="23"/>
        <v>12</v>
      </c>
      <c r="G165" s="1">
        <f t="shared" si="23"/>
        <v>24</v>
      </c>
      <c r="H165" s="1">
        <f t="shared" si="23"/>
        <v>24</v>
      </c>
      <c r="I165" s="1">
        <f t="shared" si="23"/>
        <v>12</v>
      </c>
      <c r="K165" s="18">
        <f t="shared" si="25"/>
        <v>1.0556457963803172</v>
      </c>
    </row>
    <row r="166" spans="1:11" ht="15" thickBot="1" x14ac:dyDescent="0.2">
      <c r="A166" s="105"/>
      <c r="B166" s="2" t="s">
        <v>25</v>
      </c>
      <c r="C166" s="5">
        <v>4</v>
      </c>
      <c r="D166" s="1">
        <f t="shared" si="24"/>
        <v>16</v>
      </c>
      <c r="E166" s="1">
        <f t="shared" si="23"/>
        <v>16</v>
      </c>
      <c r="F166" s="1">
        <f t="shared" si="23"/>
        <v>16</v>
      </c>
      <c r="G166" s="1">
        <f t="shared" si="23"/>
        <v>32</v>
      </c>
      <c r="H166" s="1">
        <f t="shared" si="23"/>
        <v>32</v>
      </c>
      <c r="I166" s="1">
        <f t="shared" si="23"/>
        <v>16</v>
      </c>
    </row>
    <row r="167" spans="1:11" ht="14.25" customHeight="1" thickBot="1" x14ac:dyDescent="0.2">
      <c r="A167" s="105"/>
      <c r="B167" s="5" t="str">
        <f t="shared" ref="B167:B189" si="26">B130</f>
        <v>XTEA</v>
      </c>
      <c r="C167" s="5">
        <v>3</v>
      </c>
      <c r="D167" s="1">
        <f t="shared" si="24"/>
        <v>12</v>
      </c>
      <c r="E167" s="1">
        <f t="shared" si="23"/>
        <v>12</v>
      </c>
      <c r="F167" s="1">
        <f t="shared" si="23"/>
        <v>12</v>
      </c>
      <c r="G167" s="1">
        <f t="shared" si="23"/>
        <v>24</v>
      </c>
      <c r="H167" s="1">
        <f t="shared" si="23"/>
        <v>24</v>
      </c>
      <c r="I167" s="1">
        <f t="shared" si="23"/>
        <v>12</v>
      </c>
      <c r="K167" s="19">
        <f>AVERAGE(K158:K166)</f>
        <v>0.74515762921870676</v>
      </c>
    </row>
    <row r="168" spans="1:11" ht="15" thickBot="1" x14ac:dyDescent="0.2">
      <c r="A168" s="105"/>
      <c r="B168" s="5" t="str">
        <f t="shared" si="26"/>
        <v>SKIPJECT</v>
      </c>
      <c r="C168" s="5" t="s">
        <v>187</v>
      </c>
      <c r="D168" s="1" t="e">
        <f t="shared" si="24"/>
        <v>#VALUE!</v>
      </c>
      <c r="E168" s="1" t="e">
        <f t="shared" si="23"/>
        <v>#VALUE!</v>
      </c>
      <c r="F168" s="1" t="e">
        <f t="shared" si="23"/>
        <v>#VALUE!</v>
      </c>
      <c r="G168" s="1" t="e">
        <f t="shared" si="23"/>
        <v>#VALUE!</v>
      </c>
      <c r="H168" s="1" t="e">
        <f t="shared" si="23"/>
        <v>#VALUE!</v>
      </c>
      <c r="I168" s="1" t="e">
        <f t="shared" si="23"/>
        <v>#VALUE!</v>
      </c>
      <c r="K168" s="19"/>
    </row>
    <row r="169" spans="1:11" ht="15" thickBot="1" x14ac:dyDescent="0.2">
      <c r="A169" s="105"/>
      <c r="B169" s="5" t="str">
        <f t="shared" si="26"/>
        <v>SPECK</v>
      </c>
      <c r="C169" s="5">
        <v>3</v>
      </c>
      <c r="D169" s="1">
        <f t="shared" si="24"/>
        <v>12</v>
      </c>
      <c r="E169" s="1">
        <f t="shared" si="24"/>
        <v>12</v>
      </c>
      <c r="F169" s="1">
        <f t="shared" si="24"/>
        <v>12</v>
      </c>
      <c r="G169" s="1">
        <f t="shared" si="24"/>
        <v>24</v>
      </c>
      <c r="H169" s="1">
        <f t="shared" si="24"/>
        <v>24</v>
      </c>
      <c r="I169" s="1">
        <f t="shared" si="24"/>
        <v>12</v>
      </c>
      <c r="K169" s="19"/>
    </row>
    <row r="170" spans="1:11" ht="15" thickBot="1" x14ac:dyDescent="0.2">
      <c r="A170" s="105"/>
      <c r="B170" s="5" t="str">
        <f t="shared" si="26"/>
        <v>SIMON</v>
      </c>
      <c r="C170" s="5">
        <v>4</v>
      </c>
      <c r="D170" s="1">
        <f t="shared" si="24"/>
        <v>16</v>
      </c>
      <c r="E170" s="1">
        <f t="shared" si="24"/>
        <v>16</v>
      </c>
      <c r="F170" s="1">
        <f t="shared" si="24"/>
        <v>16</v>
      </c>
      <c r="G170" s="1">
        <f t="shared" si="24"/>
        <v>32</v>
      </c>
      <c r="H170" s="1">
        <f t="shared" si="24"/>
        <v>32</v>
      </c>
      <c r="I170" s="1">
        <f t="shared" si="24"/>
        <v>16</v>
      </c>
      <c r="K170" s="19"/>
    </row>
    <row r="171" spans="1:11" ht="15" thickBot="1" x14ac:dyDescent="0.2">
      <c r="A171" s="105"/>
      <c r="B171" s="5" t="str">
        <f t="shared" si="26"/>
        <v xml:space="preserve">LUCIFER </v>
      </c>
      <c r="C171" s="5">
        <v>3</v>
      </c>
      <c r="D171" s="1">
        <f t="shared" si="24"/>
        <v>12</v>
      </c>
      <c r="E171" s="1">
        <f t="shared" si="24"/>
        <v>12</v>
      </c>
      <c r="F171" s="1">
        <f t="shared" si="24"/>
        <v>12</v>
      </c>
      <c r="G171" s="1">
        <f t="shared" si="24"/>
        <v>24</v>
      </c>
      <c r="H171" s="1">
        <f t="shared" si="24"/>
        <v>24</v>
      </c>
      <c r="I171" s="1">
        <f t="shared" si="24"/>
        <v>12</v>
      </c>
      <c r="K171" s="19"/>
    </row>
    <row r="172" spans="1:11" ht="15" thickBot="1" x14ac:dyDescent="0.2">
      <c r="A172" s="105"/>
      <c r="B172" s="5" t="str">
        <f t="shared" si="26"/>
        <v>CLEFIA</v>
      </c>
      <c r="C172" s="5">
        <v>3</v>
      </c>
      <c r="D172" s="1">
        <f t="shared" si="24"/>
        <v>12</v>
      </c>
      <c r="E172" s="1">
        <f t="shared" si="24"/>
        <v>12</v>
      </c>
      <c r="F172" s="1">
        <f t="shared" si="24"/>
        <v>12</v>
      </c>
      <c r="G172" s="1">
        <f t="shared" si="24"/>
        <v>24</v>
      </c>
      <c r="H172" s="1">
        <f t="shared" si="24"/>
        <v>24</v>
      </c>
      <c r="I172" s="1">
        <f t="shared" si="24"/>
        <v>12</v>
      </c>
      <c r="K172" s="19"/>
    </row>
    <row r="173" spans="1:11" ht="15" thickBot="1" x14ac:dyDescent="0.2">
      <c r="A173" s="105"/>
      <c r="B173" s="5" t="str">
        <f t="shared" si="26"/>
        <v>ARIA</v>
      </c>
      <c r="C173" s="5">
        <v>2</v>
      </c>
      <c r="D173" s="1">
        <f t="shared" si="24"/>
        <v>8</v>
      </c>
      <c r="E173" s="1">
        <f t="shared" si="24"/>
        <v>8</v>
      </c>
      <c r="F173" s="1">
        <f t="shared" si="24"/>
        <v>8</v>
      </c>
      <c r="G173" s="1">
        <f t="shared" si="24"/>
        <v>16</v>
      </c>
      <c r="H173" s="1">
        <f t="shared" si="24"/>
        <v>16</v>
      </c>
      <c r="I173" s="1">
        <f t="shared" si="24"/>
        <v>8</v>
      </c>
      <c r="K173" s="19"/>
    </row>
    <row r="174" spans="1:11" ht="15" thickBot="1" x14ac:dyDescent="0.2">
      <c r="A174" s="105"/>
      <c r="B174" s="5" t="str">
        <f t="shared" si="26"/>
        <v>CRYPTOMERIA/C2</v>
      </c>
      <c r="C174" s="5">
        <v>5</v>
      </c>
      <c r="D174" s="1">
        <f t="shared" si="24"/>
        <v>20</v>
      </c>
      <c r="E174" s="1">
        <f t="shared" si="24"/>
        <v>20</v>
      </c>
      <c r="F174" s="1">
        <f t="shared" si="24"/>
        <v>20</v>
      </c>
      <c r="G174" s="1">
        <f t="shared" si="24"/>
        <v>40</v>
      </c>
      <c r="H174" s="1">
        <f t="shared" si="24"/>
        <v>40</v>
      </c>
      <c r="I174" s="1">
        <f t="shared" si="24"/>
        <v>20</v>
      </c>
      <c r="K174" s="19"/>
    </row>
    <row r="175" spans="1:11" ht="15" thickBot="1" x14ac:dyDescent="0.2">
      <c r="A175" s="105"/>
      <c r="B175" s="5" t="str">
        <f t="shared" si="26"/>
        <v xml:space="preserve">PRESENT </v>
      </c>
      <c r="C175" s="5">
        <v>2</v>
      </c>
      <c r="D175" s="1">
        <f t="shared" si="24"/>
        <v>8</v>
      </c>
      <c r="E175" s="1">
        <f t="shared" si="24"/>
        <v>8</v>
      </c>
      <c r="F175" s="1">
        <f t="shared" si="24"/>
        <v>8</v>
      </c>
      <c r="G175" s="1">
        <f t="shared" si="24"/>
        <v>16</v>
      </c>
      <c r="H175" s="1">
        <f t="shared" si="24"/>
        <v>16</v>
      </c>
      <c r="I175" s="1">
        <f t="shared" si="24"/>
        <v>8</v>
      </c>
      <c r="K175" s="19"/>
    </row>
    <row r="176" spans="1:11" ht="15" thickBot="1" x14ac:dyDescent="0.2">
      <c r="A176" s="105"/>
      <c r="B176" s="5" t="str">
        <f t="shared" si="26"/>
        <v>MACGUFFIN</v>
      </c>
      <c r="C176" s="5">
        <v>2</v>
      </c>
      <c r="D176" s="1">
        <f t="shared" si="24"/>
        <v>8</v>
      </c>
      <c r="E176" s="1">
        <f t="shared" si="24"/>
        <v>8</v>
      </c>
      <c r="F176" s="1">
        <f t="shared" si="24"/>
        <v>8</v>
      </c>
      <c r="G176" s="1">
        <f t="shared" si="24"/>
        <v>16</v>
      </c>
      <c r="H176" s="1">
        <f t="shared" si="24"/>
        <v>16</v>
      </c>
      <c r="I176" s="1">
        <f t="shared" si="24"/>
        <v>8</v>
      </c>
      <c r="K176" s="19"/>
    </row>
    <row r="177" spans="1:14" ht="15" thickBot="1" x14ac:dyDescent="0.2">
      <c r="A177" s="105"/>
      <c r="B177" s="5" t="str">
        <f t="shared" si="26"/>
        <v>SQUARE</v>
      </c>
      <c r="C177" s="5">
        <v>3</v>
      </c>
      <c r="D177" s="1">
        <f t="shared" si="24"/>
        <v>12</v>
      </c>
      <c r="E177" s="1">
        <f t="shared" si="24"/>
        <v>12</v>
      </c>
      <c r="F177" s="1">
        <f t="shared" si="24"/>
        <v>12</v>
      </c>
      <c r="G177" s="1">
        <f t="shared" si="24"/>
        <v>24</v>
      </c>
      <c r="H177" s="1">
        <f t="shared" si="24"/>
        <v>24</v>
      </c>
      <c r="I177" s="1">
        <f t="shared" si="24"/>
        <v>12</v>
      </c>
      <c r="K177" s="19"/>
    </row>
    <row r="178" spans="1:14" ht="15" thickBot="1" x14ac:dyDescent="0.2">
      <c r="A178" s="105"/>
      <c r="B178" s="5" t="str">
        <f t="shared" si="26"/>
        <v>M6</v>
      </c>
      <c r="C178" s="5">
        <v>9</v>
      </c>
      <c r="D178" s="1">
        <f t="shared" si="24"/>
        <v>36</v>
      </c>
      <c r="E178" s="1">
        <f t="shared" si="24"/>
        <v>36</v>
      </c>
      <c r="F178" s="1">
        <f t="shared" si="24"/>
        <v>36</v>
      </c>
      <c r="G178" s="1">
        <f t="shared" si="24"/>
        <v>72</v>
      </c>
      <c r="H178" s="1">
        <f t="shared" si="24"/>
        <v>72</v>
      </c>
      <c r="I178" s="1">
        <f t="shared" si="24"/>
        <v>36</v>
      </c>
      <c r="K178" s="19"/>
    </row>
    <row r="179" spans="1:14" ht="15" thickBot="1" x14ac:dyDescent="0.2">
      <c r="A179" s="105"/>
      <c r="B179" s="5" t="str">
        <f t="shared" si="26"/>
        <v>ICE</v>
      </c>
      <c r="C179" s="5" t="s">
        <v>203</v>
      </c>
      <c r="D179" s="1" t="e">
        <f t="shared" si="24"/>
        <v>#VALUE!</v>
      </c>
      <c r="E179" s="1" t="e">
        <f t="shared" si="24"/>
        <v>#VALUE!</v>
      </c>
      <c r="F179" s="1" t="e">
        <f t="shared" si="24"/>
        <v>#VALUE!</v>
      </c>
      <c r="G179" s="1" t="e">
        <f t="shared" si="24"/>
        <v>#VALUE!</v>
      </c>
      <c r="H179" s="1" t="e">
        <f t="shared" si="24"/>
        <v>#VALUE!</v>
      </c>
      <c r="I179" s="1" t="e">
        <f t="shared" si="24"/>
        <v>#VALUE!</v>
      </c>
      <c r="K179" s="19"/>
    </row>
    <row r="180" spans="1:14" ht="15" thickBot="1" x14ac:dyDescent="0.2">
      <c r="A180" s="105"/>
      <c r="B180" s="5" t="str">
        <f t="shared" si="26"/>
        <v>SHARK</v>
      </c>
      <c r="C180" s="5">
        <v>2</v>
      </c>
      <c r="D180" s="1">
        <f t="shared" si="24"/>
        <v>8</v>
      </c>
      <c r="E180" s="1">
        <f t="shared" si="24"/>
        <v>8</v>
      </c>
      <c r="F180" s="1">
        <f t="shared" si="24"/>
        <v>8</v>
      </c>
      <c r="G180" s="1">
        <f t="shared" si="24"/>
        <v>16</v>
      </c>
      <c r="H180" s="1">
        <f t="shared" si="24"/>
        <v>16</v>
      </c>
      <c r="I180" s="1">
        <f t="shared" si="24"/>
        <v>8</v>
      </c>
      <c r="K180" s="19"/>
    </row>
    <row r="181" spans="1:14" ht="15" thickBot="1" x14ac:dyDescent="0.2">
      <c r="A181" s="105"/>
      <c r="B181" s="5" t="str">
        <f t="shared" si="26"/>
        <v>CS-CIPHER</v>
      </c>
      <c r="C181" s="5"/>
      <c r="D181" s="1">
        <f t="shared" si="24"/>
        <v>0</v>
      </c>
      <c r="E181" s="1">
        <f t="shared" si="24"/>
        <v>0</v>
      </c>
      <c r="F181" s="1">
        <f t="shared" si="24"/>
        <v>0</v>
      </c>
      <c r="G181" s="1">
        <f t="shared" si="24"/>
        <v>0</v>
      </c>
      <c r="H181" s="1">
        <f t="shared" si="24"/>
        <v>0</v>
      </c>
      <c r="I181" s="1">
        <f t="shared" si="24"/>
        <v>0</v>
      </c>
      <c r="K181" s="19"/>
    </row>
    <row r="182" spans="1:14" ht="15" thickBot="1" x14ac:dyDescent="0.2">
      <c r="A182" s="105"/>
      <c r="B182" s="5" t="str">
        <f t="shared" si="26"/>
        <v>NUSH</v>
      </c>
      <c r="C182" s="5">
        <v>3</v>
      </c>
      <c r="D182" s="1">
        <f t="shared" si="24"/>
        <v>12</v>
      </c>
      <c r="E182" s="1">
        <f t="shared" si="24"/>
        <v>12</v>
      </c>
      <c r="F182" s="1">
        <f t="shared" si="24"/>
        <v>12</v>
      </c>
      <c r="G182" s="1">
        <f t="shared" si="24"/>
        <v>24</v>
      </c>
      <c r="H182" s="1">
        <f t="shared" si="24"/>
        <v>24</v>
      </c>
      <c r="I182" s="1">
        <f t="shared" si="24"/>
        <v>12</v>
      </c>
      <c r="K182" s="19"/>
    </row>
    <row r="183" spans="1:14" ht="15" thickBot="1" x14ac:dyDescent="0.2">
      <c r="A183" s="105"/>
      <c r="B183" s="5" t="str">
        <f t="shared" si="26"/>
        <v>GRAND CRU</v>
      </c>
      <c r="C183" s="5">
        <v>3</v>
      </c>
      <c r="D183" s="1">
        <f t="shared" si="24"/>
        <v>12</v>
      </c>
      <c r="E183" s="1">
        <f t="shared" si="24"/>
        <v>12</v>
      </c>
      <c r="F183" s="1">
        <f t="shared" si="24"/>
        <v>12</v>
      </c>
      <c r="G183" s="1">
        <f t="shared" si="24"/>
        <v>24</v>
      </c>
      <c r="H183" s="1">
        <f t="shared" si="24"/>
        <v>24</v>
      </c>
      <c r="I183" s="1">
        <f t="shared" si="24"/>
        <v>12</v>
      </c>
      <c r="K183" s="19"/>
    </row>
    <row r="184" spans="1:14" ht="15" thickBot="1" x14ac:dyDescent="0.2">
      <c r="A184" s="105"/>
      <c r="B184" s="5" t="str">
        <f t="shared" si="26"/>
        <v>Q</v>
      </c>
      <c r="C184" s="5"/>
      <c r="D184" s="1">
        <f t="shared" si="24"/>
        <v>0</v>
      </c>
      <c r="E184" s="1">
        <f t="shared" si="24"/>
        <v>0</v>
      </c>
      <c r="F184" s="1">
        <f t="shared" si="24"/>
        <v>0</v>
      </c>
      <c r="G184" s="1">
        <f t="shared" si="24"/>
        <v>0</v>
      </c>
      <c r="H184" s="1">
        <f t="shared" si="24"/>
        <v>0</v>
      </c>
      <c r="I184" s="1">
        <f t="shared" si="24"/>
        <v>0</v>
      </c>
      <c r="K184" s="19"/>
    </row>
    <row r="185" spans="1:14" ht="15" thickBot="1" x14ac:dyDescent="0.2">
      <c r="A185" s="105"/>
      <c r="B185" s="5" t="str">
        <f t="shared" si="26"/>
        <v>E2</v>
      </c>
      <c r="C185" s="5">
        <v>6</v>
      </c>
      <c r="D185" s="1">
        <f t="shared" si="24"/>
        <v>24</v>
      </c>
      <c r="E185" s="1">
        <f t="shared" si="24"/>
        <v>24</v>
      </c>
      <c r="F185" s="1">
        <f t="shared" si="24"/>
        <v>24</v>
      </c>
      <c r="G185" s="1">
        <f t="shared" si="24"/>
        <v>48</v>
      </c>
      <c r="H185" s="1">
        <f t="shared" si="24"/>
        <v>48</v>
      </c>
      <c r="I185" s="1">
        <f t="shared" si="24"/>
        <v>24</v>
      </c>
      <c r="K185" s="19"/>
    </row>
    <row r="186" spans="1:14" ht="15" thickBot="1" x14ac:dyDescent="0.2">
      <c r="A186" s="105"/>
      <c r="B186" s="5" t="str">
        <f t="shared" si="26"/>
        <v>KHAZAD</v>
      </c>
      <c r="C186" s="5">
        <v>2</v>
      </c>
      <c r="D186" s="1">
        <f t="shared" si="24"/>
        <v>8</v>
      </c>
      <c r="E186" s="1">
        <f t="shared" si="24"/>
        <v>8</v>
      </c>
      <c r="F186" s="1">
        <f t="shared" si="24"/>
        <v>8</v>
      </c>
      <c r="G186" s="1">
        <f t="shared" si="24"/>
        <v>16</v>
      </c>
      <c r="H186" s="1">
        <f t="shared" si="24"/>
        <v>16</v>
      </c>
      <c r="I186" s="1">
        <f t="shared" si="24"/>
        <v>8</v>
      </c>
      <c r="K186" s="19"/>
    </row>
    <row r="187" spans="1:14" ht="15" thickBot="1" x14ac:dyDescent="0.2">
      <c r="A187" s="105"/>
      <c r="B187" s="5" t="str">
        <f t="shared" si="26"/>
        <v>HIEROCRYPT-L1</v>
      </c>
      <c r="C187" s="5">
        <v>4</v>
      </c>
      <c r="D187" s="1">
        <f t="shared" si="24"/>
        <v>16</v>
      </c>
      <c r="E187" s="1">
        <f t="shared" si="24"/>
        <v>16</v>
      </c>
      <c r="F187" s="1">
        <f t="shared" si="24"/>
        <v>16</v>
      </c>
      <c r="G187" s="1">
        <f t="shared" si="24"/>
        <v>32</v>
      </c>
      <c r="H187" s="1">
        <f t="shared" si="24"/>
        <v>32</v>
      </c>
      <c r="I187" s="1">
        <f t="shared" si="24"/>
        <v>16</v>
      </c>
      <c r="K187" s="19"/>
    </row>
    <row r="188" spans="1:14" ht="15" thickBot="1" x14ac:dyDescent="0.2">
      <c r="A188" s="105"/>
      <c r="B188" s="5" t="str">
        <f t="shared" si="26"/>
        <v>HIEROCRYPT-3</v>
      </c>
      <c r="C188" s="5">
        <v>4</v>
      </c>
      <c r="D188" s="1">
        <f t="shared" si="24"/>
        <v>16</v>
      </c>
      <c r="E188" s="1">
        <f t="shared" si="24"/>
        <v>16</v>
      </c>
      <c r="F188" s="1">
        <f t="shared" si="24"/>
        <v>16</v>
      </c>
      <c r="G188" s="1">
        <f t="shared" si="24"/>
        <v>32</v>
      </c>
      <c r="H188" s="1">
        <f t="shared" si="24"/>
        <v>32</v>
      </c>
      <c r="I188" s="1">
        <f t="shared" si="24"/>
        <v>16</v>
      </c>
      <c r="K188" s="19"/>
    </row>
    <row r="189" spans="1:14" ht="14.25" thickBot="1" x14ac:dyDescent="0.2">
      <c r="A189" s="106"/>
      <c r="B189" s="5">
        <f t="shared" si="26"/>
        <v>0</v>
      </c>
      <c r="D189" s="5">
        <v>32</v>
      </c>
      <c r="E189" s="4">
        <v>48</v>
      </c>
      <c r="F189" s="4">
        <v>16</v>
      </c>
      <c r="G189" s="4">
        <v>48</v>
      </c>
      <c r="H189" s="4">
        <v>8</v>
      </c>
      <c r="I189" s="4">
        <v>16</v>
      </c>
      <c r="K189" s="19"/>
    </row>
    <row r="190" spans="1:14" ht="15" thickBot="1" x14ac:dyDescent="0.2">
      <c r="A190" s="104" t="s">
        <v>263</v>
      </c>
      <c r="B190" s="2" t="s">
        <v>13</v>
      </c>
      <c r="C190" s="6">
        <v>2</v>
      </c>
      <c r="D190" s="4">
        <f>$C190/4*D$189</f>
        <v>16</v>
      </c>
      <c r="E190" s="4">
        <f t="shared" ref="E190:I205" si="27">$C190/4*E$189</f>
        <v>24</v>
      </c>
      <c r="F190" s="4">
        <f t="shared" si="27"/>
        <v>8</v>
      </c>
      <c r="G190" s="4">
        <f t="shared" si="27"/>
        <v>24</v>
      </c>
      <c r="H190" s="4">
        <f t="shared" si="27"/>
        <v>4</v>
      </c>
      <c r="I190" s="4">
        <f t="shared" si="27"/>
        <v>8</v>
      </c>
    </row>
    <row r="191" spans="1:14" ht="15" thickBot="1" x14ac:dyDescent="0.2">
      <c r="A191" s="105"/>
      <c r="B191" s="2" t="s">
        <v>14</v>
      </c>
      <c r="C191" s="6"/>
      <c r="D191" s="4">
        <f t="shared" ref="D191:I225" si="28">$C191/4*D$189</f>
        <v>0</v>
      </c>
      <c r="E191" s="4">
        <f t="shared" si="27"/>
        <v>0</v>
      </c>
      <c r="F191" s="4">
        <f t="shared" si="27"/>
        <v>0</v>
      </c>
      <c r="G191" s="4">
        <f t="shared" si="27"/>
        <v>0</v>
      </c>
      <c r="H191" s="4">
        <f t="shared" si="27"/>
        <v>0</v>
      </c>
      <c r="I191" s="4">
        <f t="shared" si="27"/>
        <v>0</v>
      </c>
    </row>
    <row r="192" spans="1:14" ht="15" thickBot="1" x14ac:dyDescent="0.2">
      <c r="A192" s="105"/>
      <c r="B192" s="2" t="s">
        <v>22</v>
      </c>
      <c r="C192" s="6"/>
      <c r="D192" s="4">
        <f t="shared" si="28"/>
        <v>0</v>
      </c>
      <c r="E192" s="4">
        <f t="shared" si="27"/>
        <v>0</v>
      </c>
      <c r="F192" s="4">
        <f t="shared" si="27"/>
        <v>0</v>
      </c>
      <c r="G192" s="4">
        <f t="shared" si="27"/>
        <v>0</v>
      </c>
      <c r="H192" s="4">
        <f t="shared" si="27"/>
        <v>0</v>
      </c>
      <c r="I192" s="4">
        <f t="shared" si="27"/>
        <v>0</v>
      </c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05"/>
      <c r="B193" s="2" t="s">
        <v>21</v>
      </c>
      <c r="C193" s="6"/>
      <c r="D193" s="4">
        <f t="shared" si="28"/>
        <v>0</v>
      </c>
      <c r="E193" s="4">
        <f t="shared" si="27"/>
        <v>0</v>
      </c>
      <c r="F193" s="4">
        <f t="shared" si="27"/>
        <v>0</v>
      </c>
      <c r="G193" s="4">
        <f t="shared" si="27"/>
        <v>0</v>
      </c>
      <c r="H193" s="4">
        <f t="shared" si="27"/>
        <v>0</v>
      </c>
      <c r="I193" s="4">
        <f t="shared" si="27"/>
        <v>0</v>
      </c>
      <c r="K193" t="s">
        <v>14</v>
      </c>
      <c r="L193">
        <v>620209.67027777783</v>
      </c>
      <c r="M193">
        <v>109908.05493055555</v>
      </c>
      <c r="N193" s="24">
        <f t="shared" ref="N193:N199" si="29">M193/L193</f>
        <v>0.17721112745844519</v>
      </c>
    </row>
    <row r="194" spans="1:14" ht="15" thickBot="1" x14ac:dyDescent="0.2">
      <c r="A194" s="105"/>
      <c r="B194" s="2" t="s">
        <v>19</v>
      </c>
      <c r="C194" s="6">
        <v>2</v>
      </c>
      <c r="D194" s="4">
        <f t="shared" si="28"/>
        <v>16</v>
      </c>
      <c r="E194" s="4">
        <f t="shared" si="27"/>
        <v>24</v>
      </c>
      <c r="F194" s="4">
        <f t="shared" si="27"/>
        <v>8</v>
      </c>
      <c r="G194" s="4">
        <f t="shared" si="27"/>
        <v>24</v>
      </c>
      <c r="H194" s="4">
        <f t="shared" si="27"/>
        <v>4</v>
      </c>
      <c r="I194" s="4">
        <f t="shared" si="27"/>
        <v>8</v>
      </c>
      <c r="K194" t="s">
        <v>22</v>
      </c>
      <c r="L194">
        <v>620209.67027777783</v>
      </c>
      <c r="M194">
        <v>109908.05493055555</v>
      </c>
      <c r="N194" s="24">
        <f t="shared" si="29"/>
        <v>0.17721112745844519</v>
      </c>
    </row>
    <row r="195" spans="1:14" ht="15" thickBot="1" x14ac:dyDescent="0.2">
      <c r="A195" s="105"/>
      <c r="B195" s="2" t="s">
        <v>17</v>
      </c>
      <c r="C195" s="6"/>
      <c r="D195" s="4">
        <f t="shared" si="28"/>
        <v>0</v>
      </c>
      <c r="E195" s="4">
        <f t="shared" si="27"/>
        <v>0</v>
      </c>
      <c r="F195" s="4">
        <f t="shared" si="27"/>
        <v>0</v>
      </c>
      <c r="G195" s="4">
        <f t="shared" si="27"/>
        <v>0</v>
      </c>
      <c r="H195" s="4">
        <f t="shared" si="27"/>
        <v>0</v>
      </c>
      <c r="I195" s="4">
        <f t="shared" si="27"/>
        <v>0</v>
      </c>
      <c r="K195" t="s">
        <v>21</v>
      </c>
      <c r="L195">
        <v>620209.67027777783</v>
      </c>
      <c r="M195">
        <f>4*I12+120*I9</f>
        <v>56193.333333333336</v>
      </c>
      <c r="N195" s="24">
        <f t="shared" si="29"/>
        <v>9.0603768412971727E-2</v>
      </c>
    </row>
    <row r="196" spans="1:14" ht="15" thickBot="1" x14ac:dyDescent="0.2">
      <c r="A196" s="105"/>
      <c r="B196" s="2" t="s">
        <v>24</v>
      </c>
      <c r="C196" s="6">
        <v>4</v>
      </c>
      <c r="D196" s="4">
        <f t="shared" si="28"/>
        <v>32</v>
      </c>
      <c r="E196" s="4">
        <f t="shared" si="27"/>
        <v>48</v>
      </c>
      <c r="F196" s="4">
        <f t="shared" si="27"/>
        <v>16</v>
      </c>
      <c r="G196" s="4">
        <f t="shared" si="27"/>
        <v>48</v>
      </c>
      <c r="H196" s="4">
        <f t="shared" si="27"/>
        <v>8</v>
      </c>
      <c r="I196" s="4">
        <f t="shared" si="27"/>
        <v>16</v>
      </c>
      <c r="K196" t="s">
        <v>19</v>
      </c>
      <c r="L196">
        <v>413989.95491041668</v>
      </c>
      <c r="M196">
        <f>(8-5.33)*I12+80*I9</f>
        <v>37472.133333333339</v>
      </c>
      <c r="N196" s="24">
        <f t="shared" si="29"/>
        <v>9.0514595556894464E-2</v>
      </c>
    </row>
    <row r="197" spans="1:14" ht="15" thickBot="1" x14ac:dyDescent="0.2">
      <c r="A197" s="105"/>
      <c r="B197" s="2" t="s">
        <v>16</v>
      </c>
      <c r="C197" s="6"/>
      <c r="D197" s="4">
        <f t="shared" si="28"/>
        <v>0</v>
      </c>
      <c r="E197" s="4">
        <f t="shared" si="27"/>
        <v>0</v>
      </c>
      <c r="F197" s="4">
        <f t="shared" si="27"/>
        <v>0</v>
      </c>
      <c r="G197" s="4">
        <f t="shared" si="27"/>
        <v>0</v>
      </c>
      <c r="H197" s="4">
        <f t="shared" si="27"/>
        <v>0</v>
      </c>
      <c r="I197" s="4">
        <f t="shared" si="27"/>
        <v>0</v>
      </c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9"/>
        <v>-8.2610949677975221E-2</v>
      </c>
    </row>
    <row r="198" spans="1:14" ht="15" thickBot="1" x14ac:dyDescent="0.2">
      <c r="A198" s="105"/>
      <c r="B198" s="2" t="s">
        <v>20</v>
      </c>
      <c r="C198" s="6">
        <v>7</v>
      </c>
      <c r="D198" s="4">
        <f t="shared" si="28"/>
        <v>56</v>
      </c>
      <c r="E198" s="4">
        <f t="shared" si="27"/>
        <v>84</v>
      </c>
      <c r="F198" s="4">
        <f t="shared" si="27"/>
        <v>28</v>
      </c>
      <c r="G198" s="4">
        <f t="shared" si="27"/>
        <v>84</v>
      </c>
      <c r="H198" s="4">
        <f t="shared" si="27"/>
        <v>14</v>
      </c>
      <c r="I198" s="4">
        <f t="shared" si="27"/>
        <v>28</v>
      </c>
      <c r="K198" t="s">
        <v>24</v>
      </c>
      <c r="L198">
        <v>620209.67027777783</v>
      </c>
      <c r="M198">
        <f>-I6-4*I8-4*I10+156*I9</f>
        <v>-9414.7215972222184</v>
      </c>
      <c r="N198" s="24">
        <f t="shared" si="29"/>
        <v>-1.5179901327571334E-2</v>
      </c>
    </row>
    <row r="199" spans="1:14" ht="15" thickBot="1" x14ac:dyDescent="0.2">
      <c r="A199" s="105"/>
      <c r="B199" s="2" t="s">
        <v>23</v>
      </c>
      <c r="C199" s="5" t="s">
        <v>182</v>
      </c>
      <c r="D199" s="4" t="e">
        <f t="shared" si="28"/>
        <v>#VALUE!</v>
      </c>
      <c r="E199" s="4" t="e">
        <f t="shared" si="27"/>
        <v>#VALUE!</v>
      </c>
      <c r="F199" s="4" t="e">
        <f t="shared" si="27"/>
        <v>#VALUE!</v>
      </c>
      <c r="G199" s="4" t="e">
        <f t="shared" si="27"/>
        <v>#VALUE!</v>
      </c>
      <c r="H199" s="4" t="e">
        <f t="shared" si="27"/>
        <v>#VALUE!</v>
      </c>
      <c r="I199" s="4" t="e">
        <f t="shared" si="27"/>
        <v>#VALUE!</v>
      </c>
      <c r="K199" t="s">
        <v>16</v>
      </c>
      <c r="L199">
        <v>620209.67027777783</v>
      </c>
      <c r="M199">
        <v>109908.05493055555</v>
      </c>
      <c r="N199" s="24">
        <f t="shared" si="29"/>
        <v>0.17721112745844519</v>
      </c>
    </row>
    <row r="200" spans="1:14" ht="15" thickBot="1" x14ac:dyDescent="0.2">
      <c r="A200" s="105"/>
      <c r="B200" s="2" t="s">
        <v>15</v>
      </c>
      <c r="C200" s="5" t="s">
        <v>183</v>
      </c>
      <c r="D200" s="4" t="e">
        <f t="shared" si="28"/>
        <v>#VALUE!</v>
      </c>
      <c r="E200" s="4" t="e">
        <f t="shared" si="27"/>
        <v>#VALUE!</v>
      </c>
      <c r="F200" s="4" t="e">
        <f t="shared" si="27"/>
        <v>#VALUE!</v>
      </c>
      <c r="G200" s="4" t="e">
        <f t="shared" si="27"/>
        <v>#VALUE!</v>
      </c>
      <c r="H200" s="4" t="e">
        <f t="shared" si="27"/>
        <v>#VALUE!</v>
      </c>
      <c r="I200" s="4" t="e">
        <f t="shared" si="27"/>
        <v>#VALUE!</v>
      </c>
      <c r="N200" s="25">
        <f>AVERAGE(N192:N199)</f>
        <v>9.9021502849762549E-2</v>
      </c>
    </row>
    <row r="201" spans="1:14" ht="15" thickBot="1" x14ac:dyDescent="0.2">
      <c r="A201" s="105"/>
      <c r="B201" s="2" t="s">
        <v>2</v>
      </c>
      <c r="C201" s="5">
        <v>3</v>
      </c>
      <c r="D201" s="4">
        <f t="shared" si="28"/>
        <v>24</v>
      </c>
      <c r="E201" s="4">
        <f t="shared" si="27"/>
        <v>36</v>
      </c>
      <c r="F201" s="4">
        <f t="shared" si="27"/>
        <v>12</v>
      </c>
      <c r="G201" s="4">
        <f t="shared" si="27"/>
        <v>36</v>
      </c>
      <c r="H201" s="4">
        <f t="shared" si="27"/>
        <v>6</v>
      </c>
      <c r="I201" s="4">
        <f t="shared" si="27"/>
        <v>12</v>
      </c>
    </row>
    <row r="202" spans="1:14" ht="15" thickBot="1" x14ac:dyDescent="0.2">
      <c r="A202" s="105"/>
      <c r="B202" s="2" t="s">
        <v>18</v>
      </c>
      <c r="C202" s="5">
        <v>1</v>
      </c>
      <c r="D202" s="4">
        <f t="shared" si="28"/>
        <v>8</v>
      </c>
      <c r="E202" s="4">
        <f t="shared" si="27"/>
        <v>12</v>
      </c>
      <c r="F202" s="4">
        <f t="shared" si="27"/>
        <v>4</v>
      </c>
      <c r="G202" s="4">
        <f t="shared" si="27"/>
        <v>12</v>
      </c>
      <c r="H202" s="4">
        <f t="shared" si="27"/>
        <v>2</v>
      </c>
      <c r="I202" s="4">
        <f t="shared" si="27"/>
        <v>4</v>
      </c>
    </row>
    <row r="203" spans="1:14" ht="15" thickBot="1" x14ac:dyDescent="0.2">
      <c r="A203" s="105"/>
      <c r="B203" s="2" t="s">
        <v>25</v>
      </c>
      <c r="C203" s="5">
        <v>4</v>
      </c>
      <c r="D203" s="4">
        <f t="shared" si="28"/>
        <v>32</v>
      </c>
      <c r="E203" s="4">
        <f t="shared" si="27"/>
        <v>48</v>
      </c>
      <c r="F203" s="4">
        <f t="shared" si="27"/>
        <v>16</v>
      </c>
      <c r="G203" s="4">
        <f t="shared" si="27"/>
        <v>48</v>
      </c>
      <c r="H203" s="4">
        <f t="shared" si="27"/>
        <v>8</v>
      </c>
      <c r="I203" s="4">
        <f t="shared" si="27"/>
        <v>16</v>
      </c>
    </row>
    <row r="204" spans="1:14" ht="14.25" customHeight="1" thickBot="1" x14ac:dyDescent="0.2">
      <c r="A204" s="105"/>
      <c r="B204" s="5" t="str">
        <f>B167</f>
        <v>XTEA</v>
      </c>
      <c r="C204" s="5">
        <v>3</v>
      </c>
      <c r="D204" s="4">
        <f t="shared" si="28"/>
        <v>24</v>
      </c>
      <c r="E204" s="4">
        <f t="shared" si="27"/>
        <v>36</v>
      </c>
      <c r="F204" s="4">
        <f t="shared" si="27"/>
        <v>12</v>
      </c>
      <c r="G204" s="4">
        <f t="shared" si="27"/>
        <v>36</v>
      </c>
      <c r="H204" s="4">
        <f t="shared" si="27"/>
        <v>6</v>
      </c>
      <c r="I204" s="4">
        <f t="shared" si="27"/>
        <v>12</v>
      </c>
    </row>
    <row r="205" spans="1:14" ht="14.25" thickBot="1" x14ac:dyDescent="0.2">
      <c r="A205" s="105"/>
      <c r="B205" s="5" t="str">
        <f>B168</f>
        <v>SKIPJECT</v>
      </c>
      <c r="C205" s="5" t="s">
        <v>189</v>
      </c>
      <c r="D205" s="4" t="e">
        <f t="shared" si="28"/>
        <v>#VALUE!</v>
      </c>
      <c r="E205" s="4" t="e">
        <f t="shared" si="27"/>
        <v>#VALUE!</v>
      </c>
      <c r="F205" s="4" t="e">
        <f t="shared" si="27"/>
        <v>#VALUE!</v>
      </c>
      <c r="G205" s="4" t="e">
        <f t="shared" si="27"/>
        <v>#VALUE!</v>
      </c>
      <c r="H205" s="4" t="e">
        <f t="shared" si="27"/>
        <v>#VALUE!</v>
      </c>
      <c r="I205" s="4" t="e">
        <f t="shared" si="27"/>
        <v>#VALUE!</v>
      </c>
    </row>
    <row r="206" spans="1:14" ht="14.25" thickBot="1" x14ac:dyDescent="0.2">
      <c r="A206" s="105"/>
      <c r="B206" s="5" t="str">
        <f t="shared" ref="B206:B226" si="30">B169</f>
        <v>SPECK</v>
      </c>
      <c r="C206" s="5">
        <v>2</v>
      </c>
      <c r="D206" s="4">
        <f t="shared" si="28"/>
        <v>16</v>
      </c>
      <c r="E206" s="4">
        <f t="shared" si="28"/>
        <v>24</v>
      </c>
      <c r="F206" s="4">
        <f t="shared" si="28"/>
        <v>8</v>
      </c>
      <c r="G206" s="4">
        <f t="shared" si="28"/>
        <v>24</v>
      </c>
      <c r="H206" s="4">
        <f t="shared" si="28"/>
        <v>4</v>
      </c>
      <c r="I206" s="4">
        <f t="shared" si="28"/>
        <v>8</v>
      </c>
    </row>
    <row r="207" spans="1:14" ht="14.25" thickBot="1" x14ac:dyDescent="0.2">
      <c r="A207" s="105"/>
      <c r="B207" s="5" t="str">
        <f t="shared" si="30"/>
        <v>SIMON</v>
      </c>
      <c r="C207" s="5">
        <v>3</v>
      </c>
      <c r="D207" s="4">
        <f t="shared" si="28"/>
        <v>24</v>
      </c>
      <c r="E207" s="4">
        <f t="shared" si="28"/>
        <v>36</v>
      </c>
      <c r="F207" s="4">
        <f t="shared" si="28"/>
        <v>12</v>
      </c>
      <c r="G207" s="4">
        <f t="shared" si="28"/>
        <v>36</v>
      </c>
      <c r="H207" s="4">
        <f t="shared" si="28"/>
        <v>6</v>
      </c>
      <c r="I207" s="4">
        <f t="shared" si="28"/>
        <v>12</v>
      </c>
    </row>
    <row r="208" spans="1:14" ht="14.25" thickBot="1" x14ac:dyDescent="0.2">
      <c r="A208" s="105"/>
      <c r="B208" s="5" t="str">
        <f t="shared" si="30"/>
        <v xml:space="preserve">LUCIFER </v>
      </c>
      <c r="C208" s="5" t="s">
        <v>197</v>
      </c>
      <c r="D208" s="4" t="e">
        <f t="shared" si="28"/>
        <v>#VALUE!</v>
      </c>
      <c r="E208" s="4" t="e">
        <f t="shared" si="28"/>
        <v>#VALUE!</v>
      </c>
      <c r="F208" s="4" t="e">
        <f t="shared" si="28"/>
        <v>#VALUE!</v>
      </c>
      <c r="G208" s="4" t="e">
        <f t="shared" si="28"/>
        <v>#VALUE!</v>
      </c>
      <c r="H208" s="4" t="e">
        <f t="shared" si="28"/>
        <v>#VALUE!</v>
      </c>
      <c r="I208" s="4" t="e">
        <f t="shared" si="28"/>
        <v>#VALUE!</v>
      </c>
    </row>
    <row r="209" spans="1:9" ht="14.25" thickBot="1" x14ac:dyDescent="0.2">
      <c r="A209" s="105"/>
      <c r="B209" s="5" t="str">
        <f t="shared" si="30"/>
        <v>CLEFIA</v>
      </c>
      <c r="C209" s="5">
        <v>2</v>
      </c>
      <c r="D209" s="4">
        <f t="shared" si="28"/>
        <v>16</v>
      </c>
      <c r="E209" s="4">
        <f t="shared" si="28"/>
        <v>24</v>
      </c>
      <c r="F209" s="4">
        <f t="shared" si="28"/>
        <v>8</v>
      </c>
      <c r="G209" s="4">
        <f t="shared" si="28"/>
        <v>24</v>
      </c>
      <c r="H209" s="4">
        <f t="shared" si="28"/>
        <v>4</v>
      </c>
      <c r="I209" s="4">
        <f t="shared" si="28"/>
        <v>8</v>
      </c>
    </row>
    <row r="210" spans="1:9" ht="14.25" thickBot="1" x14ac:dyDescent="0.2">
      <c r="A210" s="105"/>
      <c r="B210" s="5" t="str">
        <f t="shared" si="30"/>
        <v>ARIA</v>
      </c>
      <c r="C210" s="5">
        <v>1</v>
      </c>
      <c r="D210" s="4">
        <f t="shared" si="28"/>
        <v>8</v>
      </c>
      <c r="E210" s="4">
        <f t="shared" si="28"/>
        <v>12</v>
      </c>
      <c r="F210" s="4">
        <f t="shared" si="28"/>
        <v>4</v>
      </c>
      <c r="G210" s="4">
        <f t="shared" si="28"/>
        <v>12</v>
      </c>
      <c r="H210" s="4">
        <f t="shared" si="28"/>
        <v>2</v>
      </c>
      <c r="I210" s="4">
        <f t="shared" si="28"/>
        <v>4</v>
      </c>
    </row>
    <row r="211" spans="1:9" ht="14.25" thickBot="1" x14ac:dyDescent="0.2">
      <c r="A211" s="105"/>
      <c r="B211" s="5" t="str">
        <f t="shared" si="30"/>
        <v>CRYPTOMERIA/C2</v>
      </c>
      <c r="C211" s="5">
        <v>3</v>
      </c>
      <c r="D211" s="4">
        <f t="shared" si="28"/>
        <v>24</v>
      </c>
      <c r="E211" s="4">
        <f t="shared" si="28"/>
        <v>36</v>
      </c>
      <c r="F211" s="4">
        <f t="shared" si="28"/>
        <v>12</v>
      </c>
      <c r="G211" s="4">
        <f t="shared" si="28"/>
        <v>36</v>
      </c>
      <c r="H211" s="4">
        <f t="shared" si="28"/>
        <v>6</v>
      </c>
      <c r="I211" s="4">
        <f t="shared" si="28"/>
        <v>12</v>
      </c>
    </row>
    <row r="212" spans="1:9" ht="14.25" thickBot="1" x14ac:dyDescent="0.2">
      <c r="A212" s="105"/>
      <c r="B212" s="5" t="str">
        <f t="shared" si="30"/>
        <v xml:space="preserve">PRESENT </v>
      </c>
      <c r="C212" s="5" t="s">
        <v>199</v>
      </c>
      <c r="D212" s="4" t="e">
        <f t="shared" si="28"/>
        <v>#VALUE!</v>
      </c>
      <c r="E212" s="4" t="e">
        <f t="shared" si="28"/>
        <v>#VALUE!</v>
      </c>
      <c r="F212" s="4" t="e">
        <f t="shared" si="28"/>
        <v>#VALUE!</v>
      </c>
      <c r="G212" s="4" t="e">
        <f t="shared" si="28"/>
        <v>#VALUE!</v>
      </c>
      <c r="H212" s="4" t="e">
        <f t="shared" si="28"/>
        <v>#VALUE!</v>
      </c>
      <c r="I212" s="4" t="e">
        <f t="shared" si="28"/>
        <v>#VALUE!</v>
      </c>
    </row>
    <row r="213" spans="1:9" ht="14.25" thickBot="1" x14ac:dyDescent="0.2">
      <c r="A213" s="105"/>
      <c r="B213" s="5" t="str">
        <f t="shared" si="30"/>
        <v>MACGUFFIN</v>
      </c>
      <c r="C213" s="5">
        <v>2</v>
      </c>
      <c r="D213" s="4">
        <f t="shared" si="28"/>
        <v>16</v>
      </c>
      <c r="E213" s="4">
        <f t="shared" si="28"/>
        <v>24</v>
      </c>
      <c r="F213" s="4">
        <f t="shared" si="28"/>
        <v>8</v>
      </c>
      <c r="G213" s="4">
        <f t="shared" si="28"/>
        <v>24</v>
      </c>
      <c r="H213" s="4">
        <f t="shared" si="28"/>
        <v>4</v>
      </c>
      <c r="I213" s="4">
        <f t="shared" si="28"/>
        <v>8</v>
      </c>
    </row>
    <row r="214" spans="1:9" ht="14.25" thickBot="1" x14ac:dyDescent="0.2">
      <c r="A214" s="105"/>
      <c r="B214" s="5" t="str">
        <f t="shared" si="30"/>
        <v>SQUARE</v>
      </c>
      <c r="C214" s="5" t="s">
        <v>198</v>
      </c>
      <c r="D214" s="4" t="e">
        <f t="shared" si="28"/>
        <v>#VALUE!</v>
      </c>
      <c r="E214" s="4" t="e">
        <f t="shared" si="28"/>
        <v>#VALUE!</v>
      </c>
      <c r="F214" s="4" t="e">
        <f t="shared" si="28"/>
        <v>#VALUE!</v>
      </c>
      <c r="G214" s="4" t="e">
        <f t="shared" si="28"/>
        <v>#VALUE!</v>
      </c>
      <c r="H214" s="4" t="e">
        <f t="shared" si="28"/>
        <v>#VALUE!</v>
      </c>
      <c r="I214" s="4" t="e">
        <f t="shared" si="28"/>
        <v>#VALUE!</v>
      </c>
    </row>
    <row r="215" spans="1:9" ht="14.25" thickBot="1" x14ac:dyDescent="0.2">
      <c r="A215" s="105"/>
      <c r="B215" s="5" t="str">
        <f t="shared" si="30"/>
        <v>M6</v>
      </c>
      <c r="C215" s="5">
        <v>4</v>
      </c>
      <c r="D215" s="4">
        <f t="shared" si="28"/>
        <v>32</v>
      </c>
      <c r="E215" s="4">
        <f t="shared" si="28"/>
        <v>48</v>
      </c>
      <c r="F215" s="4">
        <f t="shared" si="28"/>
        <v>16</v>
      </c>
      <c r="G215" s="4">
        <f t="shared" si="28"/>
        <v>48</v>
      </c>
      <c r="H215" s="4">
        <f t="shared" si="28"/>
        <v>8</v>
      </c>
      <c r="I215" s="4">
        <f t="shared" si="28"/>
        <v>16</v>
      </c>
    </row>
    <row r="216" spans="1:9" ht="14.25" thickBot="1" x14ac:dyDescent="0.2">
      <c r="A216" s="105"/>
      <c r="B216" s="5" t="str">
        <f t="shared" si="30"/>
        <v>ICE</v>
      </c>
      <c r="C216" s="5" t="s">
        <v>198</v>
      </c>
      <c r="D216" s="4" t="e">
        <f t="shared" si="28"/>
        <v>#VALUE!</v>
      </c>
      <c r="E216" s="4" t="e">
        <f t="shared" si="28"/>
        <v>#VALUE!</v>
      </c>
      <c r="F216" s="4" t="e">
        <f t="shared" si="28"/>
        <v>#VALUE!</v>
      </c>
      <c r="G216" s="4" t="e">
        <f t="shared" si="28"/>
        <v>#VALUE!</v>
      </c>
      <c r="H216" s="4" t="e">
        <f t="shared" si="28"/>
        <v>#VALUE!</v>
      </c>
      <c r="I216" s="4" t="e">
        <f t="shared" si="28"/>
        <v>#VALUE!</v>
      </c>
    </row>
    <row r="217" spans="1:9" ht="14.25" thickBot="1" x14ac:dyDescent="0.2">
      <c r="A217" s="105"/>
      <c r="B217" s="5" t="str">
        <f t="shared" si="30"/>
        <v>SHARK</v>
      </c>
      <c r="C217" s="5">
        <v>1</v>
      </c>
      <c r="D217" s="4">
        <f t="shared" si="28"/>
        <v>8</v>
      </c>
      <c r="E217" s="4">
        <f t="shared" si="28"/>
        <v>12</v>
      </c>
      <c r="F217" s="4">
        <f t="shared" si="28"/>
        <v>4</v>
      </c>
      <c r="G217" s="4">
        <f t="shared" si="28"/>
        <v>12</v>
      </c>
      <c r="H217" s="4">
        <f t="shared" si="28"/>
        <v>2</v>
      </c>
      <c r="I217" s="4">
        <f t="shared" si="28"/>
        <v>4</v>
      </c>
    </row>
    <row r="218" spans="1:9" ht="14.25" thickBot="1" x14ac:dyDescent="0.2">
      <c r="A218" s="105"/>
      <c r="B218" s="5" t="str">
        <f t="shared" si="30"/>
        <v>CS-CIPHER</v>
      </c>
      <c r="C218" s="5" t="s">
        <v>198</v>
      </c>
      <c r="D218" s="4" t="e">
        <f t="shared" si="28"/>
        <v>#VALUE!</v>
      </c>
      <c r="E218" s="4" t="e">
        <f t="shared" si="28"/>
        <v>#VALUE!</v>
      </c>
      <c r="F218" s="4" t="e">
        <f t="shared" si="28"/>
        <v>#VALUE!</v>
      </c>
      <c r="G218" s="4" t="e">
        <f t="shared" si="28"/>
        <v>#VALUE!</v>
      </c>
      <c r="H218" s="4" t="e">
        <f t="shared" si="28"/>
        <v>#VALUE!</v>
      </c>
      <c r="I218" s="4" t="e">
        <f t="shared" si="28"/>
        <v>#VALUE!</v>
      </c>
    </row>
    <row r="219" spans="1:9" ht="14.25" thickBot="1" x14ac:dyDescent="0.2">
      <c r="A219" s="105"/>
      <c r="B219" s="5" t="str">
        <f t="shared" si="30"/>
        <v>NUSH</v>
      </c>
      <c r="C219" s="5">
        <v>2</v>
      </c>
      <c r="D219" s="4">
        <f t="shared" si="28"/>
        <v>16</v>
      </c>
      <c r="E219" s="4">
        <f t="shared" si="28"/>
        <v>24</v>
      </c>
      <c r="F219" s="4">
        <f t="shared" si="28"/>
        <v>8</v>
      </c>
      <c r="G219" s="4">
        <f t="shared" si="28"/>
        <v>24</v>
      </c>
      <c r="H219" s="4">
        <f t="shared" si="28"/>
        <v>4</v>
      </c>
      <c r="I219" s="4">
        <f t="shared" si="28"/>
        <v>8</v>
      </c>
    </row>
    <row r="220" spans="1:9" ht="14.25" thickBot="1" x14ac:dyDescent="0.2">
      <c r="A220" s="105"/>
      <c r="B220" s="5" t="str">
        <f t="shared" si="30"/>
        <v>GRAND CRU</v>
      </c>
      <c r="C220" s="5" t="s">
        <v>198</v>
      </c>
      <c r="D220" s="4" t="e">
        <f t="shared" si="28"/>
        <v>#VALUE!</v>
      </c>
      <c r="E220" s="4" t="e">
        <f t="shared" si="28"/>
        <v>#VALUE!</v>
      </c>
      <c r="F220" s="4" t="e">
        <f t="shared" si="28"/>
        <v>#VALUE!</v>
      </c>
      <c r="G220" s="4" t="e">
        <f t="shared" si="28"/>
        <v>#VALUE!</v>
      </c>
      <c r="H220" s="4" t="e">
        <f t="shared" si="28"/>
        <v>#VALUE!</v>
      </c>
      <c r="I220" s="4" t="e">
        <f t="shared" si="28"/>
        <v>#VALUE!</v>
      </c>
    </row>
    <row r="221" spans="1:9" ht="14.25" thickBot="1" x14ac:dyDescent="0.2">
      <c r="A221" s="105"/>
      <c r="B221" s="5" t="str">
        <f t="shared" si="30"/>
        <v>Q</v>
      </c>
      <c r="C221" s="5" t="s">
        <v>204</v>
      </c>
      <c r="D221" s="4" t="e">
        <f t="shared" si="28"/>
        <v>#VALUE!</v>
      </c>
      <c r="E221" s="4" t="e">
        <f t="shared" si="28"/>
        <v>#VALUE!</v>
      </c>
      <c r="F221" s="4" t="e">
        <f t="shared" si="28"/>
        <v>#VALUE!</v>
      </c>
      <c r="G221" s="4" t="e">
        <f t="shared" si="28"/>
        <v>#VALUE!</v>
      </c>
      <c r="H221" s="4" t="e">
        <f t="shared" si="28"/>
        <v>#VALUE!</v>
      </c>
      <c r="I221" s="4" t="e">
        <f t="shared" si="28"/>
        <v>#VALUE!</v>
      </c>
    </row>
    <row r="222" spans="1:9" ht="14.25" thickBot="1" x14ac:dyDescent="0.2">
      <c r="A222" s="105"/>
      <c r="B222" s="5" t="str">
        <f t="shared" si="30"/>
        <v>E2</v>
      </c>
      <c r="C222" s="5"/>
      <c r="D222" s="4">
        <f t="shared" si="28"/>
        <v>0</v>
      </c>
      <c r="E222" s="4">
        <f t="shared" si="28"/>
        <v>0</v>
      </c>
      <c r="F222" s="4">
        <f t="shared" si="28"/>
        <v>0</v>
      </c>
      <c r="G222" s="4">
        <f t="shared" si="28"/>
        <v>0</v>
      </c>
      <c r="H222" s="4">
        <f t="shared" si="28"/>
        <v>0</v>
      </c>
      <c r="I222" s="4">
        <f t="shared" si="28"/>
        <v>0</v>
      </c>
    </row>
    <row r="223" spans="1:9" ht="14.25" thickBot="1" x14ac:dyDescent="0.2">
      <c r="A223" s="105"/>
      <c r="B223" s="5" t="str">
        <f t="shared" si="30"/>
        <v>KHAZAD</v>
      </c>
      <c r="C223" s="5">
        <v>1</v>
      </c>
      <c r="D223" s="4">
        <f t="shared" si="28"/>
        <v>8</v>
      </c>
      <c r="E223" s="4">
        <f t="shared" si="28"/>
        <v>12</v>
      </c>
      <c r="F223" s="4">
        <f t="shared" si="28"/>
        <v>4</v>
      </c>
      <c r="G223" s="4">
        <f t="shared" si="28"/>
        <v>12</v>
      </c>
      <c r="H223" s="4">
        <f t="shared" si="28"/>
        <v>2</v>
      </c>
      <c r="I223" s="4">
        <f t="shared" si="28"/>
        <v>4</v>
      </c>
    </row>
    <row r="224" spans="1:9" ht="14.25" thickBot="1" x14ac:dyDescent="0.2">
      <c r="A224" s="105"/>
      <c r="B224" s="5" t="str">
        <f t="shared" si="30"/>
        <v>HIEROCRYPT-L1</v>
      </c>
      <c r="C224" s="5">
        <v>2</v>
      </c>
      <c r="D224" s="4">
        <f t="shared" si="28"/>
        <v>16</v>
      </c>
      <c r="E224" s="4">
        <f t="shared" si="28"/>
        <v>24</v>
      </c>
      <c r="F224" s="4">
        <f t="shared" si="28"/>
        <v>8</v>
      </c>
      <c r="G224" s="4">
        <f t="shared" si="28"/>
        <v>24</v>
      </c>
      <c r="H224" s="4">
        <f t="shared" si="28"/>
        <v>4</v>
      </c>
      <c r="I224" s="4">
        <f t="shared" si="28"/>
        <v>8</v>
      </c>
    </row>
    <row r="225" spans="1:9" ht="14.25" thickBot="1" x14ac:dyDescent="0.2">
      <c r="A225" s="105"/>
      <c r="B225" s="5" t="str">
        <f t="shared" si="30"/>
        <v>HIEROCRYPT-3</v>
      </c>
      <c r="C225" s="5">
        <v>2</v>
      </c>
      <c r="D225" s="4">
        <f t="shared" si="28"/>
        <v>16</v>
      </c>
      <c r="E225" s="4">
        <f t="shared" si="28"/>
        <v>24</v>
      </c>
      <c r="F225" s="4">
        <f t="shared" si="28"/>
        <v>8</v>
      </c>
      <c r="G225" s="4">
        <f t="shared" si="28"/>
        <v>24</v>
      </c>
      <c r="H225" s="4">
        <f t="shared" si="28"/>
        <v>4</v>
      </c>
      <c r="I225" s="4">
        <f t="shared" si="28"/>
        <v>8</v>
      </c>
    </row>
    <row r="226" spans="1:9" ht="14.25" thickBot="1" x14ac:dyDescent="0.2">
      <c r="A226" s="105"/>
      <c r="B226" s="5">
        <f t="shared" si="30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88" t="s">
        <v>76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89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89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89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89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89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89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89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89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89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89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89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89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89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11" ht="14.25" thickBot="1" x14ac:dyDescent="0.2">
      <c r="A241" s="90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  <row r="245" spans="1:11" ht="15" thickBot="1" x14ac:dyDescent="0.2">
      <c r="A245" t="s">
        <v>269</v>
      </c>
      <c r="B245" t="s">
        <v>266</v>
      </c>
      <c r="C245" t="str">
        <f>B190</f>
        <v>AES</v>
      </c>
      <c r="D245" s="2" t="s">
        <v>14</v>
      </c>
      <c r="E245" s="2" t="s">
        <v>22</v>
      </c>
      <c r="F245" s="2" t="s">
        <v>21</v>
      </c>
      <c r="G245" s="2" t="s">
        <v>19</v>
      </c>
      <c r="H245" s="2" t="s">
        <v>17</v>
      </c>
      <c r="I245" s="2" t="s">
        <v>24</v>
      </c>
      <c r="J245" s="2" t="s">
        <v>16</v>
      </c>
      <c r="K245" s="2"/>
    </row>
    <row r="246" spans="1:11" x14ac:dyDescent="0.15">
      <c r="A246" s="124" t="s">
        <v>270</v>
      </c>
      <c r="B246" t="s">
        <v>276</v>
      </c>
    </row>
    <row r="247" spans="1:11" x14ac:dyDescent="0.15">
      <c r="A247" s="124"/>
      <c r="B247" t="s">
        <v>275</v>
      </c>
    </row>
    <row r="248" spans="1:11" x14ac:dyDescent="0.15">
      <c r="A248" s="124" t="s">
        <v>271</v>
      </c>
      <c r="B248" t="s">
        <v>267</v>
      </c>
    </row>
    <row r="249" spans="1:11" x14ac:dyDescent="0.15">
      <c r="A249" s="124"/>
      <c r="B249" t="s">
        <v>268</v>
      </c>
    </row>
    <row r="250" spans="1:11" x14ac:dyDescent="0.15">
      <c r="A250" s="124" t="s">
        <v>272</v>
      </c>
      <c r="B250" t="s">
        <v>267</v>
      </c>
    </row>
    <row r="251" spans="1:11" x14ac:dyDescent="0.15">
      <c r="A251" s="124"/>
      <c r="B251" t="s">
        <v>268</v>
      </c>
    </row>
    <row r="252" spans="1:11" x14ac:dyDescent="0.15">
      <c r="A252" s="124" t="s">
        <v>273</v>
      </c>
      <c r="B252" t="s">
        <v>267</v>
      </c>
    </row>
    <row r="253" spans="1:11" x14ac:dyDescent="0.15">
      <c r="A253" s="124"/>
      <c r="B253" t="s">
        <v>268</v>
      </c>
    </row>
    <row r="254" spans="1:11" x14ac:dyDescent="0.15">
      <c r="A254" s="125" t="s">
        <v>274</v>
      </c>
      <c r="B254" t="s">
        <v>267</v>
      </c>
    </row>
    <row r="255" spans="1:11" x14ac:dyDescent="0.15">
      <c r="A255" s="124"/>
      <c r="B255" t="s">
        <v>268</v>
      </c>
    </row>
    <row r="256" spans="1:11" x14ac:dyDescent="0.15">
      <c r="A256" s="126"/>
    </row>
    <row r="257" spans="1:10" x14ac:dyDescent="0.15">
      <c r="A257" s="126"/>
    </row>
    <row r="258" spans="1:10" ht="15" x14ac:dyDescent="0.15">
      <c r="A258" s="29" t="s">
        <v>283</v>
      </c>
      <c r="B258" s="29" t="s">
        <v>266</v>
      </c>
      <c r="C258" s="52" t="s">
        <v>20</v>
      </c>
      <c r="D258" s="52" t="s">
        <v>2</v>
      </c>
      <c r="E258" s="52" t="s">
        <v>18</v>
      </c>
      <c r="F258" s="52" t="s">
        <v>25</v>
      </c>
      <c r="G258" s="52" t="s">
        <v>26</v>
      </c>
      <c r="H258" s="52" t="s">
        <v>3</v>
      </c>
      <c r="I258" s="52" t="s">
        <v>28</v>
      </c>
      <c r="J258" s="52" t="s">
        <v>190</v>
      </c>
    </row>
    <row r="259" spans="1:10" x14ac:dyDescent="0.15">
      <c r="A259" s="124" t="s">
        <v>270</v>
      </c>
      <c r="B259" s="29" t="s">
        <v>284</v>
      </c>
      <c r="C259" s="29"/>
      <c r="D259" s="29"/>
      <c r="E259" s="29"/>
      <c r="F259" s="29"/>
      <c r="G259" s="29"/>
      <c r="H259" s="29"/>
      <c r="I259" s="29"/>
      <c r="J259" s="29"/>
    </row>
    <row r="260" spans="1:10" x14ac:dyDescent="0.15">
      <c r="A260" s="124"/>
      <c r="B260" s="29" t="s">
        <v>285</v>
      </c>
      <c r="C260" s="29"/>
      <c r="D260" s="29"/>
      <c r="E260" s="29"/>
      <c r="F260" s="29"/>
      <c r="G260" s="29"/>
      <c r="H260" s="29"/>
      <c r="I260" s="29"/>
      <c r="J260" s="29"/>
    </row>
    <row r="261" spans="1:10" x14ac:dyDescent="0.15">
      <c r="A261" s="124" t="s">
        <v>271</v>
      </c>
      <c r="B261" s="29" t="s">
        <v>284</v>
      </c>
      <c r="C261" s="29"/>
      <c r="D261" s="29"/>
      <c r="E261" s="29"/>
      <c r="F261" s="29"/>
      <c r="G261" s="29"/>
      <c r="H261" s="29"/>
      <c r="I261" s="29"/>
      <c r="J261" s="29"/>
    </row>
    <row r="262" spans="1:10" x14ac:dyDescent="0.15">
      <c r="A262" s="124"/>
      <c r="B262" s="29" t="s">
        <v>285</v>
      </c>
      <c r="C262" s="29"/>
      <c r="D262" s="29"/>
      <c r="E262" s="29"/>
      <c r="F262" s="29"/>
      <c r="G262" s="29"/>
      <c r="H262" s="29"/>
      <c r="I262" s="29"/>
      <c r="J262" s="29"/>
    </row>
    <row r="263" spans="1:10" x14ac:dyDescent="0.15">
      <c r="A263" s="124" t="s">
        <v>272</v>
      </c>
      <c r="B263" s="29" t="s">
        <v>284</v>
      </c>
      <c r="C263" s="29"/>
      <c r="D263" s="29"/>
      <c r="E263" s="29"/>
      <c r="F263" s="29"/>
      <c r="G263" s="29"/>
      <c r="H263" s="29"/>
      <c r="I263" s="29"/>
      <c r="J263" s="29"/>
    </row>
    <row r="264" spans="1:10" x14ac:dyDescent="0.15">
      <c r="A264" s="124"/>
      <c r="B264" s="29" t="s">
        <v>285</v>
      </c>
      <c r="C264" s="29"/>
      <c r="D264" s="29"/>
      <c r="E264" s="29"/>
      <c r="F264" s="29"/>
      <c r="G264" s="29"/>
      <c r="H264" s="29"/>
      <c r="I264" s="29"/>
      <c r="J264" s="29"/>
    </row>
    <row r="265" spans="1:10" x14ac:dyDescent="0.15">
      <c r="A265" s="124" t="s">
        <v>273</v>
      </c>
      <c r="B265" s="29" t="s">
        <v>284</v>
      </c>
      <c r="C265" s="29"/>
      <c r="D265" s="29"/>
      <c r="E265" s="29"/>
      <c r="F265" s="29"/>
      <c r="G265" s="29"/>
      <c r="H265" s="29"/>
      <c r="I265" s="29"/>
      <c r="J265" s="29"/>
    </row>
    <row r="266" spans="1:10" x14ac:dyDescent="0.15">
      <c r="A266" s="124"/>
      <c r="B266" s="29" t="s">
        <v>285</v>
      </c>
      <c r="C266" s="29"/>
      <c r="D266" s="29"/>
      <c r="E266" s="29"/>
      <c r="F266" s="29"/>
      <c r="G266" s="29"/>
      <c r="H266" s="29"/>
      <c r="I266" s="29"/>
      <c r="J266" s="29"/>
    </row>
    <row r="267" spans="1:10" x14ac:dyDescent="0.15">
      <c r="A267" s="125" t="s">
        <v>274</v>
      </c>
      <c r="B267" s="29" t="s">
        <v>284</v>
      </c>
      <c r="C267" s="29"/>
      <c r="D267" s="29"/>
      <c r="E267" s="29"/>
      <c r="F267" s="29"/>
      <c r="G267" s="29"/>
      <c r="H267" s="29"/>
      <c r="I267" s="29"/>
      <c r="J267" s="29"/>
    </row>
    <row r="268" spans="1:10" x14ac:dyDescent="0.15">
      <c r="A268" s="125"/>
      <c r="B268" s="29" t="s">
        <v>285</v>
      </c>
      <c r="C268" s="29"/>
      <c r="D268" s="29"/>
      <c r="E268" s="29"/>
      <c r="F268" s="29"/>
      <c r="G268" s="29"/>
      <c r="H268" s="29"/>
      <c r="I268" s="29"/>
      <c r="J268" s="29"/>
    </row>
    <row r="269" spans="1:10" ht="15" x14ac:dyDescent="0.15">
      <c r="A269" s="29" t="s">
        <v>281</v>
      </c>
      <c r="B269" s="29" t="s">
        <v>266</v>
      </c>
      <c r="C269" s="52" t="s">
        <v>30</v>
      </c>
      <c r="D269" s="52" t="s">
        <v>31</v>
      </c>
      <c r="E269" s="52" t="s">
        <v>191</v>
      </c>
      <c r="F269" s="52" t="s">
        <v>192</v>
      </c>
      <c r="G269" s="52" t="s">
        <v>34</v>
      </c>
      <c r="H269" s="52" t="s">
        <v>35</v>
      </c>
      <c r="I269" s="52" t="s">
        <v>36</v>
      </c>
      <c r="J269" s="52" t="s">
        <v>38</v>
      </c>
    </row>
    <row r="270" spans="1:10" x14ac:dyDescent="0.15">
      <c r="A270" s="124" t="s">
        <v>270</v>
      </c>
      <c r="B270" s="29" t="s">
        <v>284</v>
      </c>
      <c r="C270" s="29"/>
      <c r="D270" s="29"/>
      <c r="E270" s="29"/>
      <c r="F270" s="29"/>
      <c r="G270" s="29"/>
      <c r="H270" s="29"/>
      <c r="I270" s="29"/>
      <c r="J270" s="29"/>
    </row>
    <row r="271" spans="1:10" x14ac:dyDescent="0.15">
      <c r="A271" s="124"/>
      <c r="B271" s="29" t="s">
        <v>285</v>
      </c>
      <c r="C271" s="29"/>
      <c r="D271" s="29"/>
      <c r="E271" s="29"/>
      <c r="F271" s="29"/>
      <c r="G271" s="29"/>
      <c r="H271" s="29"/>
      <c r="I271" s="29"/>
      <c r="J271" s="29"/>
    </row>
    <row r="272" spans="1:10" x14ac:dyDescent="0.15">
      <c r="A272" s="124" t="s">
        <v>271</v>
      </c>
      <c r="B272" s="29" t="s">
        <v>284</v>
      </c>
      <c r="C272" s="29"/>
      <c r="D272" s="29"/>
      <c r="E272" s="29"/>
      <c r="F272" s="29"/>
      <c r="G272" s="29"/>
      <c r="H272" s="29"/>
      <c r="I272" s="29"/>
      <c r="J272" s="29"/>
    </row>
    <row r="273" spans="1:10" x14ac:dyDescent="0.15">
      <c r="A273" s="124"/>
      <c r="B273" s="29" t="s">
        <v>285</v>
      </c>
      <c r="C273" s="29"/>
      <c r="D273" s="29"/>
      <c r="E273" s="29"/>
      <c r="F273" s="29"/>
      <c r="G273" s="29"/>
      <c r="H273" s="29"/>
      <c r="I273" s="29"/>
      <c r="J273" s="29"/>
    </row>
    <row r="274" spans="1:10" x14ac:dyDescent="0.15">
      <c r="A274" s="124" t="s">
        <v>272</v>
      </c>
      <c r="B274" s="29" t="s">
        <v>284</v>
      </c>
      <c r="C274" s="29"/>
      <c r="D274" s="29"/>
      <c r="E274" s="29"/>
      <c r="F274" s="29"/>
      <c r="G274" s="29"/>
      <c r="H274" s="29"/>
      <c r="I274" s="29"/>
      <c r="J274" s="29"/>
    </row>
    <row r="275" spans="1:10" x14ac:dyDescent="0.15">
      <c r="A275" s="124"/>
      <c r="B275" s="29" t="s">
        <v>285</v>
      </c>
      <c r="C275" s="29"/>
      <c r="D275" s="29"/>
      <c r="E275" s="29"/>
      <c r="F275" s="29"/>
      <c r="G275" s="29"/>
      <c r="H275" s="29"/>
      <c r="I275" s="29"/>
      <c r="J275" s="29"/>
    </row>
    <row r="276" spans="1:10" x14ac:dyDescent="0.15">
      <c r="A276" s="124" t="s">
        <v>273</v>
      </c>
      <c r="B276" s="29" t="s">
        <v>284</v>
      </c>
      <c r="C276" s="29"/>
      <c r="D276" s="29"/>
      <c r="E276" s="29"/>
      <c r="F276" s="29"/>
      <c r="G276" s="29"/>
      <c r="H276" s="29"/>
      <c r="I276" s="29"/>
      <c r="J276" s="29"/>
    </row>
    <row r="277" spans="1:10" x14ac:dyDescent="0.15">
      <c r="A277" s="124"/>
      <c r="B277" s="29" t="s">
        <v>285</v>
      </c>
      <c r="C277" s="29"/>
      <c r="D277" s="29"/>
      <c r="E277" s="29"/>
      <c r="F277" s="29"/>
      <c r="G277" s="29"/>
      <c r="H277" s="29"/>
      <c r="I277" s="29"/>
      <c r="J277" s="29"/>
    </row>
    <row r="278" spans="1:10" x14ac:dyDescent="0.15">
      <c r="A278" s="125" t="s">
        <v>274</v>
      </c>
      <c r="B278" s="29" t="s">
        <v>284</v>
      </c>
      <c r="C278" s="29"/>
      <c r="D278" s="29"/>
      <c r="E278" s="29"/>
      <c r="F278" s="29"/>
      <c r="G278" s="29"/>
      <c r="H278" s="29"/>
      <c r="I278" s="29"/>
      <c r="J278" s="29"/>
    </row>
    <row r="279" spans="1:10" x14ac:dyDescent="0.15">
      <c r="A279" s="125"/>
      <c r="B279" s="29" t="s">
        <v>285</v>
      </c>
      <c r="C279" s="29"/>
      <c r="D279" s="29"/>
      <c r="E279" s="29"/>
      <c r="F279" s="29"/>
      <c r="G279" s="29"/>
      <c r="H279" s="29"/>
      <c r="I279" s="29"/>
      <c r="J279" s="29"/>
    </row>
    <row r="280" spans="1:10" ht="25.5" x14ac:dyDescent="0.15">
      <c r="A280" s="29" t="s">
        <v>282</v>
      </c>
      <c r="B280" s="29" t="s">
        <v>280</v>
      </c>
      <c r="C280" s="52" t="s">
        <v>40</v>
      </c>
      <c r="D280" s="52" t="s">
        <v>194</v>
      </c>
      <c r="E280" s="52" t="s">
        <v>43</v>
      </c>
      <c r="F280" s="52" t="s">
        <v>44</v>
      </c>
      <c r="G280" s="52" t="s">
        <v>195</v>
      </c>
      <c r="H280" s="52" t="s">
        <v>196</v>
      </c>
      <c r="I280" s="127" t="s">
        <v>277</v>
      </c>
      <c r="J280" s="127" t="s">
        <v>279</v>
      </c>
    </row>
    <row r="281" spans="1:10" x14ac:dyDescent="0.15">
      <c r="A281" s="124" t="s">
        <v>270</v>
      </c>
      <c r="B281" s="29" t="s">
        <v>284</v>
      </c>
      <c r="C281" s="29"/>
      <c r="D281" s="29"/>
      <c r="E281" s="29"/>
      <c r="F281" s="29"/>
      <c r="G281" s="29"/>
      <c r="H281" s="29"/>
      <c r="I281" s="29"/>
      <c r="J281" s="29"/>
    </row>
    <row r="282" spans="1:10" x14ac:dyDescent="0.15">
      <c r="A282" s="124"/>
      <c r="B282" s="29" t="s">
        <v>285</v>
      </c>
      <c r="C282" s="29"/>
      <c r="D282" s="29"/>
      <c r="E282" s="29"/>
      <c r="F282" s="29"/>
      <c r="G282" s="29"/>
      <c r="H282" s="29"/>
      <c r="I282" s="29"/>
      <c r="J282" s="29"/>
    </row>
    <row r="283" spans="1:10" x14ac:dyDescent="0.15">
      <c r="A283" s="124" t="s">
        <v>271</v>
      </c>
      <c r="B283" s="29" t="s">
        <v>284</v>
      </c>
      <c r="C283" s="29"/>
      <c r="D283" s="29"/>
      <c r="E283" s="29"/>
      <c r="F283" s="29"/>
      <c r="G283" s="29"/>
      <c r="H283" s="29"/>
      <c r="I283" s="29"/>
      <c r="J283" s="29"/>
    </row>
    <row r="284" spans="1:10" x14ac:dyDescent="0.15">
      <c r="A284" s="124"/>
      <c r="B284" s="29" t="s">
        <v>285</v>
      </c>
      <c r="C284" s="29"/>
      <c r="D284" s="29"/>
      <c r="E284" s="29"/>
      <c r="F284" s="29"/>
      <c r="G284" s="29"/>
      <c r="H284" s="29"/>
      <c r="I284" s="29"/>
      <c r="J284" s="29"/>
    </row>
    <row r="285" spans="1:10" x14ac:dyDescent="0.15">
      <c r="A285" s="124" t="s">
        <v>272</v>
      </c>
      <c r="B285" s="29" t="s">
        <v>284</v>
      </c>
      <c r="C285" s="29"/>
      <c r="D285" s="29"/>
      <c r="E285" s="29"/>
      <c r="F285" s="29"/>
      <c r="G285" s="29"/>
      <c r="H285" s="29"/>
      <c r="I285" s="29"/>
      <c r="J285" s="29"/>
    </row>
    <row r="286" spans="1:10" x14ac:dyDescent="0.15">
      <c r="A286" s="124"/>
      <c r="B286" s="29" t="s">
        <v>285</v>
      </c>
      <c r="C286" s="29"/>
      <c r="D286" s="29"/>
      <c r="E286" s="29"/>
      <c r="F286" s="29"/>
      <c r="G286" s="29"/>
      <c r="H286" s="29"/>
      <c r="I286" s="29"/>
      <c r="J286" s="29"/>
    </row>
    <row r="287" spans="1:10" x14ac:dyDescent="0.15">
      <c r="A287" s="124" t="s">
        <v>273</v>
      </c>
      <c r="B287" s="29" t="s">
        <v>284</v>
      </c>
      <c r="C287" s="29"/>
      <c r="D287" s="29"/>
      <c r="E287" s="29"/>
      <c r="F287" s="29"/>
      <c r="G287" s="29"/>
      <c r="H287" s="29"/>
      <c r="I287" s="29"/>
      <c r="J287" s="29"/>
    </row>
    <row r="288" spans="1:10" x14ac:dyDescent="0.15">
      <c r="A288" s="124"/>
      <c r="B288" s="29" t="s">
        <v>285</v>
      </c>
      <c r="C288" s="29"/>
      <c r="D288" s="29"/>
      <c r="E288" s="29"/>
      <c r="F288" s="29"/>
      <c r="G288" s="29"/>
      <c r="H288" s="29"/>
      <c r="I288" s="29"/>
      <c r="J288" s="29"/>
    </row>
    <row r="289" spans="1:10" x14ac:dyDescent="0.15">
      <c r="A289" s="125" t="s">
        <v>278</v>
      </c>
      <c r="B289" s="29" t="s">
        <v>284</v>
      </c>
      <c r="C289" s="29"/>
      <c r="D289" s="29"/>
      <c r="E289" s="29"/>
      <c r="F289" s="29"/>
      <c r="G289" s="29"/>
      <c r="H289" s="29"/>
      <c r="I289" s="29"/>
      <c r="J289" s="29"/>
    </row>
    <row r="290" spans="1:10" x14ac:dyDescent="0.15">
      <c r="A290" s="125"/>
      <c r="B290" s="29" t="s">
        <v>285</v>
      </c>
      <c r="C290" s="29"/>
      <c r="D290" s="29"/>
      <c r="E290" s="29"/>
      <c r="F290" s="29"/>
      <c r="G290" s="29"/>
      <c r="H290" s="29"/>
      <c r="I290" s="29"/>
      <c r="J290" s="29"/>
    </row>
  </sheetData>
  <mergeCells count="48">
    <mergeCell ref="A267:A268"/>
    <mergeCell ref="A289:A290"/>
    <mergeCell ref="A278:A279"/>
    <mergeCell ref="A281:A282"/>
    <mergeCell ref="A283:A284"/>
    <mergeCell ref="A285:A286"/>
    <mergeCell ref="A287:A288"/>
    <mergeCell ref="A246:A247"/>
    <mergeCell ref="A248:A249"/>
    <mergeCell ref="A250:A251"/>
    <mergeCell ref="A252:A253"/>
    <mergeCell ref="A254:A255"/>
    <mergeCell ref="A259:A260"/>
    <mergeCell ref="A261:A262"/>
    <mergeCell ref="A263:A264"/>
    <mergeCell ref="A265:A266"/>
    <mergeCell ref="A270:A271"/>
    <mergeCell ref="A272:A273"/>
    <mergeCell ref="A274:A275"/>
    <mergeCell ref="A276:A277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  <mergeCell ref="A190:A2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zoomScale="85" zoomScaleNormal="85" workbookViewId="0">
      <selection activeCell="G44" sqref="G44"/>
    </sheetView>
  </sheetViews>
  <sheetFormatPr defaultRowHeight="13.5" x14ac:dyDescent="0.15"/>
  <cols>
    <col min="1" max="1" width="14.625" customWidth="1"/>
    <col min="2" max="2" width="20.5" customWidth="1"/>
    <col min="3" max="3" width="19.5" customWidth="1"/>
  </cols>
  <sheetData>
    <row r="1" spans="1:16" ht="15" thickBot="1" x14ac:dyDescent="0.2">
      <c r="A1" t="s">
        <v>244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P1" s="2" t="s">
        <v>13</v>
      </c>
    </row>
    <row r="2" spans="1:16" ht="15" thickBot="1" x14ac:dyDescent="0.2">
      <c r="A2" t="s">
        <v>205</v>
      </c>
      <c r="B2">
        <v>5</v>
      </c>
      <c r="C2">
        <v>2</v>
      </c>
      <c r="D2" s="86">
        <v>1</v>
      </c>
      <c r="E2" s="86">
        <v>1</v>
      </c>
      <c r="F2">
        <v>8</v>
      </c>
      <c r="G2">
        <v>2</v>
      </c>
      <c r="H2" s="85">
        <v>0</v>
      </c>
      <c r="I2" s="85">
        <v>0</v>
      </c>
      <c r="J2">
        <v>5</v>
      </c>
      <c r="K2" s="85">
        <v>0</v>
      </c>
      <c r="L2" s="85">
        <v>0</v>
      </c>
      <c r="M2" s="85">
        <v>0</v>
      </c>
      <c r="P2" s="2" t="s">
        <v>14</v>
      </c>
    </row>
    <row r="3" spans="1:16" ht="15" thickBot="1" x14ac:dyDescent="0.2">
      <c r="A3" t="s">
        <v>206</v>
      </c>
      <c r="B3">
        <v>1</v>
      </c>
      <c r="C3">
        <v>0</v>
      </c>
      <c r="D3" s="86">
        <v>0</v>
      </c>
      <c r="E3" s="86">
        <v>0</v>
      </c>
      <c r="F3">
        <v>2</v>
      </c>
      <c r="G3">
        <v>0</v>
      </c>
      <c r="H3" s="85">
        <v>0</v>
      </c>
      <c r="I3" s="85">
        <v>0</v>
      </c>
      <c r="J3">
        <v>1</v>
      </c>
      <c r="K3" s="85">
        <v>0</v>
      </c>
      <c r="L3" s="85">
        <v>0</v>
      </c>
      <c r="M3" s="85">
        <v>0</v>
      </c>
      <c r="P3" s="2" t="s">
        <v>22</v>
      </c>
    </row>
    <row r="4" spans="1:16" ht="15" thickBot="1" x14ac:dyDescent="0.2">
      <c r="A4" t="s">
        <v>207</v>
      </c>
      <c r="B4">
        <v>4</v>
      </c>
      <c r="C4">
        <v>0</v>
      </c>
      <c r="D4" s="86">
        <v>0</v>
      </c>
      <c r="E4" s="86">
        <v>0</v>
      </c>
      <c r="F4">
        <v>1</v>
      </c>
      <c r="G4">
        <v>1</v>
      </c>
      <c r="H4" s="85">
        <v>0</v>
      </c>
      <c r="I4" s="85">
        <v>0</v>
      </c>
      <c r="J4">
        <v>3</v>
      </c>
      <c r="K4" s="85">
        <v>0</v>
      </c>
      <c r="L4" s="85">
        <v>0</v>
      </c>
      <c r="M4" s="85">
        <v>0</v>
      </c>
      <c r="P4" s="2" t="s">
        <v>21</v>
      </c>
    </row>
    <row r="5" spans="1:16" ht="15" thickBot="1" x14ac:dyDescent="0.2">
      <c r="A5" t="s">
        <v>208</v>
      </c>
      <c r="B5">
        <v>0</v>
      </c>
      <c r="C5">
        <v>0</v>
      </c>
      <c r="D5" s="86">
        <v>0</v>
      </c>
      <c r="E5" s="86">
        <v>0</v>
      </c>
      <c r="F5">
        <v>0</v>
      </c>
      <c r="G5">
        <v>0</v>
      </c>
      <c r="H5" s="85">
        <v>0</v>
      </c>
      <c r="I5" s="85">
        <v>0</v>
      </c>
      <c r="J5">
        <v>0</v>
      </c>
      <c r="K5" s="85">
        <v>0</v>
      </c>
      <c r="L5" s="85">
        <v>0</v>
      </c>
      <c r="M5" s="85">
        <v>0</v>
      </c>
      <c r="P5" s="2" t="s">
        <v>19</v>
      </c>
    </row>
    <row r="6" spans="1:16" ht="15" thickBot="1" x14ac:dyDescent="0.2">
      <c r="A6" t="s">
        <v>209</v>
      </c>
      <c r="B6">
        <v>0</v>
      </c>
      <c r="C6">
        <v>0</v>
      </c>
      <c r="D6" s="86">
        <v>0</v>
      </c>
      <c r="E6" s="86">
        <v>0</v>
      </c>
      <c r="F6">
        <v>0</v>
      </c>
      <c r="G6">
        <v>0</v>
      </c>
      <c r="H6" s="85">
        <v>0</v>
      </c>
      <c r="I6" s="85">
        <v>0</v>
      </c>
      <c r="J6">
        <v>0</v>
      </c>
      <c r="K6" s="85">
        <v>0</v>
      </c>
      <c r="L6" s="85">
        <v>0</v>
      </c>
      <c r="M6" s="85">
        <v>0</v>
      </c>
      <c r="P6" s="2" t="s">
        <v>17</v>
      </c>
    </row>
    <row r="7" spans="1:16" ht="15" thickBot="1" x14ac:dyDescent="0.2">
      <c r="A7" t="s">
        <v>210</v>
      </c>
      <c r="B7">
        <v>0</v>
      </c>
      <c r="C7">
        <v>0</v>
      </c>
      <c r="D7" s="86">
        <v>0</v>
      </c>
      <c r="E7" s="86">
        <v>0</v>
      </c>
      <c r="F7">
        <v>0</v>
      </c>
      <c r="G7">
        <v>0</v>
      </c>
      <c r="H7" s="85">
        <v>0</v>
      </c>
      <c r="I7" s="85">
        <v>0</v>
      </c>
      <c r="J7">
        <v>0</v>
      </c>
      <c r="K7" s="85">
        <v>0</v>
      </c>
      <c r="L7" s="85">
        <v>0</v>
      </c>
      <c r="M7" s="85">
        <v>0</v>
      </c>
      <c r="P7" s="2" t="s">
        <v>24</v>
      </c>
    </row>
    <row r="8" spans="1:16" ht="15" thickBot="1" x14ac:dyDescent="0.2">
      <c r="A8" t="s">
        <v>211</v>
      </c>
      <c r="B8">
        <v>8</v>
      </c>
      <c r="C8">
        <v>3</v>
      </c>
      <c r="D8" s="87">
        <v>1</v>
      </c>
      <c r="E8" s="85">
        <v>0</v>
      </c>
      <c r="F8">
        <v>1</v>
      </c>
      <c r="G8">
        <v>3</v>
      </c>
      <c r="H8" s="85">
        <v>0</v>
      </c>
      <c r="I8" s="85">
        <v>0</v>
      </c>
      <c r="J8">
        <v>3</v>
      </c>
      <c r="K8">
        <v>3</v>
      </c>
      <c r="L8" s="86">
        <v>1</v>
      </c>
      <c r="M8" s="85">
        <v>0</v>
      </c>
      <c r="P8" s="2" t="s">
        <v>16</v>
      </c>
    </row>
    <row r="9" spans="1:16" ht="15" thickBot="1" x14ac:dyDescent="0.2">
      <c r="A9" t="s">
        <v>212</v>
      </c>
      <c r="B9">
        <v>3</v>
      </c>
      <c r="C9">
        <v>1</v>
      </c>
      <c r="D9" s="87">
        <v>0</v>
      </c>
      <c r="E9" s="85">
        <v>0</v>
      </c>
      <c r="F9">
        <v>0</v>
      </c>
      <c r="G9">
        <v>0</v>
      </c>
      <c r="H9" s="85">
        <v>0</v>
      </c>
      <c r="I9" s="85">
        <v>0</v>
      </c>
      <c r="J9">
        <v>2</v>
      </c>
      <c r="K9">
        <v>1</v>
      </c>
      <c r="L9" s="86">
        <v>0</v>
      </c>
      <c r="M9" s="85">
        <v>0</v>
      </c>
      <c r="P9" s="2" t="s">
        <v>20</v>
      </c>
    </row>
    <row r="10" spans="1:16" ht="15" thickBot="1" x14ac:dyDescent="0.2">
      <c r="A10" t="s">
        <v>213</v>
      </c>
      <c r="B10">
        <v>0</v>
      </c>
      <c r="C10">
        <v>0</v>
      </c>
      <c r="D10" s="87">
        <v>0</v>
      </c>
      <c r="E10" s="85">
        <v>0</v>
      </c>
      <c r="F10">
        <v>1</v>
      </c>
      <c r="G10">
        <v>0</v>
      </c>
      <c r="H10" s="85">
        <v>0</v>
      </c>
      <c r="I10" s="85">
        <v>0</v>
      </c>
      <c r="J10">
        <v>2</v>
      </c>
      <c r="K10">
        <v>0</v>
      </c>
      <c r="L10" s="86">
        <v>0</v>
      </c>
      <c r="M10" s="85">
        <v>0</v>
      </c>
      <c r="P10" s="2" t="s">
        <v>23</v>
      </c>
    </row>
    <row r="11" spans="1:16" ht="15" thickBot="1" x14ac:dyDescent="0.2">
      <c r="A11" t="s">
        <v>214</v>
      </c>
      <c r="B11">
        <v>0</v>
      </c>
      <c r="C11">
        <v>0</v>
      </c>
      <c r="D11" s="87">
        <v>0</v>
      </c>
      <c r="E11" s="85">
        <v>0</v>
      </c>
      <c r="F11">
        <v>0</v>
      </c>
      <c r="G11">
        <v>0</v>
      </c>
      <c r="H11" s="85">
        <v>0</v>
      </c>
      <c r="I11" s="85">
        <v>0</v>
      </c>
      <c r="J11">
        <v>0</v>
      </c>
      <c r="K11">
        <v>0</v>
      </c>
      <c r="L11" s="86">
        <v>0</v>
      </c>
      <c r="M11" s="85">
        <v>0</v>
      </c>
      <c r="P11" s="2" t="s">
        <v>15</v>
      </c>
    </row>
    <row r="12" spans="1:16" ht="15" thickBot="1" x14ac:dyDescent="0.2">
      <c r="A12" t="s">
        <v>215</v>
      </c>
      <c r="B12">
        <v>4</v>
      </c>
      <c r="C12">
        <v>3</v>
      </c>
      <c r="D12" s="87">
        <v>1</v>
      </c>
      <c r="E12" s="87">
        <v>1</v>
      </c>
      <c r="F12">
        <v>3</v>
      </c>
      <c r="G12" s="86">
        <v>0</v>
      </c>
      <c r="H12" s="85">
        <v>0</v>
      </c>
      <c r="I12" s="85">
        <v>0</v>
      </c>
      <c r="J12">
        <v>5</v>
      </c>
      <c r="K12" s="86">
        <v>1</v>
      </c>
      <c r="L12" s="85">
        <v>0</v>
      </c>
      <c r="M12" s="85">
        <v>0</v>
      </c>
      <c r="P12" s="2" t="s">
        <v>2</v>
      </c>
    </row>
    <row r="13" spans="1:16" ht="15" thickBot="1" x14ac:dyDescent="0.2">
      <c r="A13" t="s">
        <v>216</v>
      </c>
      <c r="B13">
        <v>2</v>
      </c>
      <c r="C13">
        <v>3</v>
      </c>
      <c r="D13" s="87">
        <v>0</v>
      </c>
      <c r="E13" s="87">
        <v>0</v>
      </c>
      <c r="F13">
        <v>1</v>
      </c>
      <c r="G13" s="86">
        <v>1</v>
      </c>
      <c r="H13" s="85">
        <v>0</v>
      </c>
      <c r="I13" s="85">
        <v>0</v>
      </c>
      <c r="J13">
        <v>1</v>
      </c>
      <c r="K13" s="86">
        <v>0</v>
      </c>
      <c r="L13" s="85">
        <v>0</v>
      </c>
      <c r="M13" s="85">
        <v>0</v>
      </c>
      <c r="P13" s="2" t="s">
        <v>18</v>
      </c>
    </row>
    <row r="14" spans="1:16" ht="15" thickBot="1" x14ac:dyDescent="0.2">
      <c r="A14" t="s">
        <v>217</v>
      </c>
      <c r="B14">
        <v>3</v>
      </c>
      <c r="C14">
        <v>0</v>
      </c>
      <c r="D14" s="87">
        <v>0</v>
      </c>
      <c r="E14" s="87">
        <v>0</v>
      </c>
      <c r="F14">
        <v>0</v>
      </c>
      <c r="G14" s="86">
        <v>0</v>
      </c>
      <c r="H14" s="85">
        <v>0</v>
      </c>
      <c r="I14" s="85">
        <v>0</v>
      </c>
      <c r="J14">
        <v>1</v>
      </c>
      <c r="K14" s="86">
        <v>0</v>
      </c>
      <c r="L14" s="85">
        <v>0</v>
      </c>
      <c r="M14" s="85">
        <v>0</v>
      </c>
      <c r="P14" s="2" t="s">
        <v>25</v>
      </c>
    </row>
    <row r="15" spans="1:16" ht="14.25" thickBot="1" x14ac:dyDescent="0.2">
      <c r="A15" t="s">
        <v>218</v>
      </c>
      <c r="B15">
        <v>0</v>
      </c>
      <c r="C15">
        <v>0</v>
      </c>
      <c r="D15" s="87">
        <v>0</v>
      </c>
      <c r="E15" s="87">
        <v>0</v>
      </c>
      <c r="F15">
        <v>0</v>
      </c>
      <c r="G15" s="86">
        <v>0</v>
      </c>
      <c r="H15" s="85">
        <v>0</v>
      </c>
      <c r="I15" s="85">
        <v>0</v>
      </c>
      <c r="J15">
        <v>0</v>
      </c>
      <c r="K15" s="86">
        <v>0</v>
      </c>
      <c r="L15" s="85">
        <v>0</v>
      </c>
      <c r="M15" s="85">
        <v>0</v>
      </c>
      <c r="P15" s="5" t="s">
        <v>184</v>
      </c>
    </row>
    <row r="16" spans="1:16" ht="14.25" thickBot="1" x14ac:dyDescent="0.2">
      <c r="A16" t="s">
        <v>219</v>
      </c>
      <c r="B16">
        <v>0</v>
      </c>
      <c r="C16">
        <v>0</v>
      </c>
      <c r="D16" s="87">
        <v>0</v>
      </c>
      <c r="E16" s="87">
        <v>0</v>
      </c>
      <c r="F16">
        <v>1</v>
      </c>
      <c r="G16" s="86">
        <v>0</v>
      </c>
      <c r="H16" s="85">
        <v>0</v>
      </c>
      <c r="I16" s="85">
        <v>0</v>
      </c>
      <c r="J16">
        <v>3</v>
      </c>
      <c r="K16" s="86">
        <v>0</v>
      </c>
      <c r="L16" s="85">
        <v>0</v>
      </c>
      <c r="M16" s="85">
        <v>0</v>
      </c>
      <c r="P16" s="5" t="s">
        <v>186</v>
      </c>
    </row>
    <row r="17" spans="1:16" ht="14.25" thickBot="1" x14ac:dyDescent="0.2">
      <c r="P17" s="5" t="s">
        <v>3</v>
      </c>
    </row>
    <row r="18" spans="1:16" ht="14.25" thickBot="1" x14ac:dyDescent="0.2">
      <c r="A18" t="s">
        <v>244</v>
      </c>
      <c r="B18" t="s">
        <v>232</v>
      </c>
      <c r="C18" t="s">
        <v>233</v>
      </c>
      <c r="D18" t="s">
        <v>240</v>
      </c>
      <c r="E18" t="s">
        <v>241</v>
      </c>
      <c r="P18" s="5" t="s">
        <v>28</v>
      </c>
    </row>
    <row r="19" spans="1:16" ht="14.25" thickBot="1" x14ac:dyDescent="0.2">
      <c r="A19" t="s">
        <v>220</v>
      </c>
      <c r="B19">
        <v>1</v>
      </c>
      <c r="C19">
        <v>1</v>
      </c>
      <c r="D19">
        <v>1</v>
      </c>
      <c r="E19" s="85">
        <v>0</v>
      </c>
      <c r="P19" s="5" t="s">
        <v>190</v>
      </c>
    </row>
    <row r="20" spans="1:16" ht="14.25" thickBot="1" x14ac:dyDescent="0.2">
      <c r="A20" t="s">
        <v>221</v>
      </c>
      <c r="B20">
        <v>0</v>
      </c>
      <c r="C20">
        <v>0</v>
      </c>
      <c r="D20">
        <v>0</v>
      </c>
      <c r="E20" s="85">
        <v>0</v>
      </c>
      <c r="P20" s="5" t="s">
        <v>30</v>
      </c>
    </row>
    <row r="21" spans="1:16" ht="14.25" thickBot="1" x14ac:dyDescent="0.2">
      <c r="A21" t="s">
        <v>222</v>
      </c>
      <c r="B21">
        <v>1</v>
      </c>
      <c r="C21">
        <v>0</v>
      </c>
      <c r="D21">
        <v>3</v>
      </c>
      <c r="E21" s="85">
        <v>0</v>
      </c>
      <c r="P21" s="5" t="s">
        <v>31</v>
      </c>
    </row>
    <row r="22" spans="1:16" ht="26.25" thickBot="1" x14ac:dyDescent="0.2">
      <c r="A22" t="s">
        <v>223</v>
      </c>
      <c r="B22">
        <v>0</v>
      </c>
      <c r="C22">
        <v>0</v>
      </c>
      <c r="D22">
        <v>0</v>
      </c>
      <c r="E22" s="85">
        <v>0</v>
      </c>
      <c r="P22" s="5" t="s">
        <v>191</v>
      </c>
    </row>
    <row r="23" spans="1:16" ht="14.25" thickBot="1" x14ac:dyDescent="0.2">
      <c r="B23" t="s">
        <v>236</v>
      </c>
      <c r="C23" t="s">
        <v>237</v>
      </c>
      <c r="D23" t="s">
        <v>238</v>
      </c>
      <c r="E23" t="s">
        <v>239</v>
      </c>
      <c r="P23" s="5" t="s">
        <v>192</v>
      </c>
    </row>
    <row r="24" spans="1:16" ht="14.25" thickBot="1" x14ac:dyDescent="0.2">
      <c r="A24" t="s">
        <v>224</v>
      </c>
      <c r="B24">
        <v>8</v>
      </c>
      <c r="C24">
        <v>4</v>
      </c>
      <c r="D24">
        <v>2</v>
      </c>
      <c r="E24">
        <v>2</v>
      </c>
      <c r="P24" s="5" t="s">
        <v>34</v>
      </c>
    </row>
    <row r="25" spans="1:16" ht="14.25" thickBot="1" x14ac:dyDescent="0.2">
      <c r="A25" t="s">
        <v>225</v>
      </c>
      <c r="B25">
        <v>20</v>
      </c>
      <c r="C25">
        <v>17</v>
      </c>
      <c r="D25">
        <v>7</v>
      </c>
      <c r="E25">
        <v>7</v>
      </c>
      <c r="P25" s="5" t="s">
        <v>35</v>
      </c>
    </row>
    <row r="26" spans="1:16" ht="14.25" thickBot="1" x14ac:dyDescent="0.2">
      <c r="A26" t="s">
        <v>226</v>
      </c>
      <c r="B26">
        <v>0</v>
      </c>
      <c r="C26">
        <v>0</v>
      </c>
      <c r="D26">
        <v>0</v>
      </c>
      <c r="E26">
        <v>0</v>
      </c>
      <c r="P26" s="5" t="s">
        <v>36</v>
      </c>
    </row>
    <row r="27" spans="1:16" ht="14.25" thickBot="1" x14ac:dyDescent="0.2">
      <c r="A27" t="s">
        <v>227</v>
      </c>
      <c r="B27">
        <v>0</v>
      </c>
      <c r="C27">
        <v>0</v>
      </c>
      <c r="D27">
        <v>0</v>
      </c>
      <c r="E27">
        <v>0</v>
      </c>
      <c r="P27" s="5" t="s">
        <v>37</v>
      </c>
    </row>
    <row r="28" spans="1:16" ht="14.25" thickBot="1" x14ac:dyDescent="0.2">
      <c r="B28" t="s">
        <v>240</v>
      </c>
      <c r="C28" t="s">
        <v>241</v>
      </c>
      <c r="D28" t="s">
        <v>242</v>
      </c>
      <c r="E28" t="s">
        <v>243</v>
      </c>
      <c r="P28" s="5" t="s">
        <v>38</v>
      </c>
    </row>
    <row r="29" spans="1:16" ht="14.25" thickBot="1" x14ac:dyDescent="0.2">
      <c r="A29" t="s">
        <v>228</v>
      </c>
      <c r="B29">
        <v>12</v>
      </c>
      <c r="C29">
        <v>12</v>
      </c>
      <c r="D29">
        <v>6</v>
      </c>
      <c r="E29">
        <v>6</v>
      </c>
      <c r="P29" s="5" t="s">
        <v>193</v>
      </c>
    </row>
    <row r="30" spans="1:16" ht="14.25" thickBot="1" x14ac:dyDescent="0.2">
      <c r="A30" t="s">
        <v>229</v>
      </c>
      <c r="B30" s="85">
        <v>0</v>
      </c>
      <c r="C30" s="85">
        <v>0</v>
      </c>
      <c r="D30" s="85">
        <v>0</v>
      </c>
      <c r="E30" s="85">
        <v>0</v>
      </c>
      <c r="P30" s="5" t="s">
        <v>40</v>
      </c>
    </row>
    <row r="31" spans="1:16" ht="14.25" thickBot="1" x14ac:dyDescent="0.2">
      <c r="A31" t="s">
        <v>230</v>
      </c>
      <c r="B31" s="85">
        <v>0</v>
      </c>
      <c r="C31" s="85">
        <v>0</v>
      </c>
      <c r="D31" s="85">
        <v>0</v>
      </c>
      <c r="E31" s="85">
        <v>0</v>
      </c>
      <c r="P31" s="5" t="s">
        <v>194</v>
      </c>
    </row>
    <row r="32" spans="1:16" ht="14.25" thickBot="1" x14ac:dyDescent="0.2">
      <c r="A32" t="s">
        <v>231</v>
      </c>
      <c r="B32" s="85">
        <v>0</v>
      </c>
      <c r="C32" s="85">
        <v>0</v>
      </c>
      <c r="D32" s="85">
        <v>0</v>
      </c>
      <c r="E32" s="85">
        <v>0</v>
      </c>
      <c r="P32" s="5" t="s">
        <v>42</v>
      </c>
    </row>
    <row r="33" spans="1:16" ht="14.25" thickBot="1" x14ac:dyDescent="0.2">
      <c r="B33" s="85"/>
      <c r="C33" s="85"/>
      <c r="D33" s="85"/>
      <c r="E33" s="85"/>
      <c r="P33" s="5"/>
    </row>
    <row r="34" spans="1:16" ht="14.25" thickBot="1" x14ac:dyDescent="0.2">
      <c r="A34" t="s">
        <v>246</v>
      </c>
      <c r="B34" s="85" t="s">
        <v>247</v>
      </c>
      <c r="C34" s="85" t="s">
        <v>248</v>
      </c>
      <c r="D34" s="85"/>
      <c r="E34" s="85"/>
      <c r="P34" s="5"/>
    </row>
    <row r="35" spans="1:16" ht="14.25" thickBot="1" x14ac:dyDescent="0.2">
      <c r="A35" t="s">
        <v>245</v>
      </c>
      <c r="B35" t="s">
        <v>249</v>
      </c>
      <c r="C35" t="s">
        <v>250</v>
      </c>
      <c r="P35" s="5" t="s">
        <v>43</v>
      </c>
    </row>
    <row r="36" spans="1:16" ht="14.25" thickBot="1" x14ac:dyDescent="0.2">
      <c r="A36" t="s">
        <v>233</v>
      </c>
      <c r="B36" t="s">
        <v>251</v>
      </c>
      <c r="C36" t="s">
        <v>252</v>
      </c>
      <c r="P36" s="5" t="s">
        <v>44</v>
      </c>
    </row>
    <row r="37" spans="1:16" ht="26.25" thickBot="1" x14ac:dyDescent="0.2">
      <c r="A37" t="s">
        <v>234</v>
      </c>
      <c r="B37" s="85" t="s">
        <v>253</v>
      </c>
      <c r="C37" s="85" t="s">
        <v>254</v>
      </c>
      <c r="P37" s="5" t="s">
        <v>195</v>
      </c>
    </row>
    <row r="38" spans="1:16" ht="26.25" thickBot="1" x14ac:dyDescent="0.2">
      <c r="A38" t="s">
        <v>235</v>
      </c>
      <c r="B38" s="85" t="s">
        <v>94</v>
      </c>
      <c r="C38" s="85" t="s">
        <v>255</v>
      </c>
      <c r="P38" s="5" t="s">
        <v>196</v>
      </c>
    </row>
    <row r="39" spans="1:16" x14ac:dyDescent="0.15">
      <c r="A39" t="s">
        <v>236</v>
      </c>
      <c r="B39" s="85" t="s">
        <v>251</v>
      </c>
      <c r="C39" s="85" t="s">
        <v>251</v>
      </c>
    </row>
    <row r="40" spans="1:16" x14ac:dyDescent="0.15">
      <c r="A40" t="s">
        <v>237</v>
      </c>
      <c r="B40" s="85" t="s">
        <v>251</v>
      </c>
      <c r="C40" s="85" t="s">
        <v>256</v>
      </c>
    </row>
    <row r="41" spans="1:16" x14ac:dyDescent="0.15">
      <c r="A41" t="s">
        <v>238</v>
      </c>
      <c r="B41" s="85" t="s">
        <v>257</v>
      </c>
      <c r="C41" s="85" t="s">
        <v>250</v>
      </c>
    </row>
    <row r="42" spans="1:16" x14ac:dyDescent="0.15">
      <c r="A42" t="s">
        <v>239</v>
      </c>
      <c r="B42" s="85" t="s">
        <v>257</v>
      </c>
      <c r="C42" s="85" t="s">
        <v>251</v>
      </c>
    </row>
    <row r="43" spans="1:16" x14ac:dyDescent="0.15">
      <c r="A43" t="s">
        <v>240</v>
      </c>
      <c r="B43" s="85" t="s">
        <v>258</v>
      </c>
      <c r="C43" s="85" t="s">
        <v>259</v>
      </c>
    </row>
    <row r="44" spans="1:16" x14ac:dyDescent="0.15">
      <c r="A44" t="s">
        <v>241</v>
      </c>
      <c r="B44" s="85" t="s">
        <v>260</v>
      </c>
      <c r="C44" s="85" t="s">
        <v>94</v>
      </c>
    </row>
    <row r="45" spans="1:16" x14ac:dyDescent="0.15">
      <c r="A45" t="s">
        <v>242</v>
      </c>
      <c r="B45" s="85" t="s">
        <v>255</v>
      </c>
      <c r="C45" s="85" t="s">
        <v>261</v>
      </c>
    </row>
    <row r="46" spans="1:16" x14ac:dyDescent="0.15">
      <c r="A46" t="s">
        <v>243</v>
      </c>
      <c r="B46" s="85" t="s">
        <v>257</v>
      </c>
      <c r="C46" s="8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16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149</v>
      </c>
      <c r="B1" s="107" t="s">
        <v>145</v>
      </c>
      <c r="C1" s="107"/>
      <c r="D1" s="107"/>
      <c r="E1" s="107"/>
      <c r="F1" s="107"/>
      <c r="G1" s="107"/>
      <c r="H1" s="113" t="s">
        <v>142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1" t="s">
        <v>148</v>
      </c>
      <c r="U1" s="111"/>
      <c r="V1" s="111"/>
      <c r="W1" s="111"/>
      <c r="X1" s="111"/>
      <c r="Y1" s="111"/>
      <c r="Z1" s="111"/>
      <c r="AA1" s="111"/>
      <c r="AB1" s="111"/>
      <c r="AC1" s="112"/>
      <c r="AD1" s="108" t="s">
        <v>144</v>
      </c>
      <c r="AE1" s="109"/>
      <c r="AF1" s="109"/>
      <c r="AG1" s="109"/>
      <c r="AH1" s="109"/>
      <c r="AI1" s="109"/>
      <c r="AJ1" s="109"/>
      <c r="AK1" s="109"/>
      <c r="AL1" s="110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105</v>
      </c>
      <c r="I2" s="28" t="s">
        <v>106</v>
      </c>
      <c r="J2" s="28" t="s">
        <v>107</v>
      </c>
      <c r="K2" s="28" t="s">
        <v>108</v>
      </c>
      <c r="L2" s="28" t="s">
        <v>109</v>
      </c>
      <c r="M2" s="30" t="s">
        <v>114</v>
      </c>
      <c r="N2" s="28" t="s">
        <v>7</v>
      </c>
      <c r="O2" s="28" t="s">
        <v>8</v>
      </c>
      <c r="P2" s="28" t="s">
        <v>1</v>
      </c>
      <c r="Q2" s="28" t="s">
        <v>116</v>
      </c>
      <c r="R2" s="28" t="s">
        <v>10</v>
      </c>
      <c r="S2" s="28" t="s">
        <v>11</v>
      </c>
      <c r="T2" s="28" t="s">
        <v>105</v>
      </c>
      <c r="U2" s="28" t="s">
        <v>106</v>
      </c>
      <c r="V2" s="37" t="s">
        <v>136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119</v>
      </c>
      <c r="AD2" s="28" t="s">
        <v>121</v>
      </c>
      <c r="AE2" s="30" t="s">
        <v>114</v>
      </c>
      <c r="AF2" s="28" t="s">
        <v>7</v>
      </c>
      <c r="AG2" s="28" t="s">
        <v>8</v>
      </c>
      <c r="AH2" s="28" t="s">
        <v>1</v>
      </c>
      <c r="AI2" s="28" t="s">
        <v>116</v>
      </c>
      <c r="AJ2" s="28" t="s">
        <v>10</v>
      </c>
      <c r="AK2" s="28" t="s">
        <v>11</v>
      </c>
      <c r="AL2" s="28" t="s">
        <v>119</v>
      </c>
      <c r="AM2" s="28" t="s">
        <v>121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151</v>
      </c>
      <c r="D10" s="30" t="s">
        <v>150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152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153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154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156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155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122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158</v>
      </c>
      <c r="D16" s="29">
        <v>3</v>
      </c>
      <c r="G16" s="29" t="s">
        <v>157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123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124</v>
      </c>
      <c r="T17" s="29"/>
      <c r="U17" s="29"/>
      <c r="V17" s="42">
        <v>38714</v>
      </c>
    </row>
    <row r="19" spans="1:22" x14ac:dyDescent="0.15">
      <c r="A19" s="29"/>
      <c r="B19" s="29" t="s">
        <v>113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125</v>
      </c>
      <c r="J19" s="29" t="s">
        <v>127</v>
      </c>
      <c r="K19" s="29" t="s">
        <v>115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118</v>
      </c>
      <c r="S19" s="29" t="s">
        <v>120</v>
      </c>
      <c r="T19" s="29" t="s">
        <v>126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110</v>
      </c>
      <c r="C29" s="29"/>
      <c r="D29" s="29"/>
      <c r="E29" s="29"/>
      <c r="F29" s="29"/>
      <c r="G29" s="29"/>
      <c r="H29" s="29" t="s">
        <v>111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128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130</v>
      </c>
      <c r="I30" s="28" t="s">
        <v>119</v>
      </c>
      <c r="J30" s="28" t="s">
        <v>129</v>
      </c>
      <c r="K30" s="44" t="s">
        <v>131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132</v>
      </c>
      <c r="S30" s="45" t="s">
        <v>133</v>
      </c>
      <c r="T30" s="37" t="s">
        <v>134</v>
      </c>
      <c r="U30" s="28" t="s">
        <v>135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146</v>
      </c>
      <c r="B39" s="107" t="s">
        <v>141</v>
      </c>
      <c r="C39" s="107"/>
      <c r="D39" s="107"/>
      <c r="E39" s="107"/>
      <c r="F39" s="107"/>
      <c r="G39" s="107"/>
      <c r="H39" s="113" t="s">
        <v>142</v>
      </c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1" t="s">
        <v>147</v>
      </c>
      <c r="U39" s="111"/>
      <c r="V39" s="111"/>
      <c r="W39" s="111"/>
      <c r="X39" s="111"/>
      <c r="Y39" s="111"/>
      <c r="Z39" s="111"/>
      <c r="AA39" s="111"/>
      <c r="AB39" s="111"/>
      <c r="AC39" s="112"/>
      <c r="AD39" s="108" t="s">
        <v>144</v>
      </c>
      <c r="AE39" s="109"/>
      <c r="AF39" s="109"/>
      <c r="AG39" s="109"/>
      <c r="AH39" s="109"/>
      <c r="AI39" s="109"/>
      <c r="AJ39" s="109"/>
      <c r="AK39" s="109"/>
      <c r="AL39" s="110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105</v>
      </c>
      <c r="I40" s="28" t="s">
        <v>106</v>
      </c>
      <c r="J40" s="28" t="s">
        <v>107</v>
      </c>
      <c r="K40" s="28" t="s">
        <v>108</v>
      </c>
      <c r="L40" s="28" t="s">
        <v>109</v>
      </c>
      <c r="M40" s="30" t="s">
        <v>114</v>
      </c>
      <c r="N40" s="28" t="s">
        <v>7</v>
      </c>
      <c r="O40" s="28" t="s">
        <v>8</v>
      </c>
      <c r="P40" s="28" t="s">
        <v>1</v>
      </c>
      <c r="Q40" s="28" t="s">
        <v>116</v>
      </c>
      <c r="R40" s="28" t="s">
        <v>10</v>
      </c>
      <c r="S40" s="28" t="s">
        <v>11</v>
      </c>
      <c r="T40" s="28" t="s">
        <v>105</v>
      </c>
      <c r="U40" s="37" t="s">
        <v>136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119</v>
      </c>
      <c r="AC40" s="28" t="s">
        <v>121</v>
      </c>
      <c r="AD40" s="30" t="s">
        <v>114</v>
      </c>
      <c r="AE40" s="28" t="s">
        <v>7</v>
      </c>
      <c r="AF40" s="28" t="s">
        <v>8</v>
      </c>
      <c r="AG40" s="28" t="s">
        <v>1</v>
      </c>
      <c r="AH40" s="28" t="s">
        <v>116</v>
      </c>
      <c r="AI40" s="28" t="s">
        <v>10</v>
      </c>
      <c r="AJ40" s="28" t="s">
        <v>11</v>
      </c>
      <c r="AK40" s="28" t="s">
        <v>119</v>
      </c>
      <c r="AL40" s="28" t="s">
        <v>121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123</v>
      </c>
      <c r="T53" s="29">
        <v>3</v>
      </c>
    </row>
    <row r="54" spans="1:38" ht="14.25" x14ac:dyDescent="0.15">
      <c r="S54" s="28"/>
      <c r="T54" s="29" t="s">
        <v>138</v>
      </c>
    </row>
    <row r="58" spans="1:38" x14ac:dyDescent="0.15">
      <c r="A58" s="49" t="s">
        <v>137</v>
      </c>
      <c r="B58" s="107" t="s">
        <v>141</v>
      </c>
      <c r="C58" s="107"/>
      <c r="D58" s="107"/>
      <c r="E58" s="107"/>
      <c r="F58" s="107"/>
      <c r="G58" s="107"/>
      <c r="H58" s="113" t="s">
        <v>142</v>
      </c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1" t="s">
        <v>143</v>
      </c>
      <c r="U58" s="111"/>
      <c r="V58" s="111"/>
      <c r="W58" s="111"/>
      <c r="X58" s="111"/>
      <c r="Y58" s="111"/>
      <c r="Z58" s="111"/>
      <c r="AA58" s="111"/>
      <c r="AB58" s="111"/>
      <c r="AC58" s="112"/>
      <c r="AD58" s="108" t="s">
        <v>144</v>
      </c>
      <c r="AE58" s="109"/>
      <c r="AF58" s="109"/>
      <c r="AG58" s="109"/>
      <c r="AH58" s="109"/>
      <c r="AI58" s="109"/>
      <c r="AJ58" s="109"/>
      <c r="AK58" s="109"/>
      <c r="AL58" s="110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105</v>
      </c>
      <c r="I59" s="28" t="s">
        <v>106</v>
      </c>
      <c r="J59" s="28" t="s">
        <v>107</v>
      </c>
      <c r="K59" s="28" t="s">
        <v>108</v>
      </c>
      <c r="L59" s="28" t="s">
        <v>109</v>
      </c>
      <c r="M59" s="30" t="s">
        <v>114</v>
      </c>
      <c r="N59" s="28" t="s">
        <v>7</v>
      </c>
      <c r="O59" s="28" t="s">
        <v>8</v>
      </c>
      <c r="P59" s="28" t="s">
        <v>1</v>
      </c>
      <c r="Q59" s="28" t="s">
        <v>116</v>
      </c>
      <c r="R59" s="28" t="s">
        <v>10</v>
      </c>
      <c r="S59" s="28" t="s">
        <v>11</v>
      </c>
      <c r="T59" s="28" t="s">
        <v>105</v>
      </c>
      <c r="U59" s="37" t="s">
        <v>140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119</v>
      </c>
      <c r="AC59" s="28" t="s">
        <v>121</v>
      </c>
      <c r="AD59" s="30" t="s">
        <v>114</v>
      </c>
      <c r="AE59" s="28" t="s">
        <v>7</v>
      </c>
      <c r="AF59" s="28" t="s">
        <v>8</v>
      </c>
      <c r="AG59" s="28" t="s">
        <v>1</v>
      </c>
      <c r="AH59" s="28" t="s">
        <v>116</v>
      </c>
      <c r="AI59" s="28" t="s">
        <v>10</v>
      </c>
      <c r="AJ59" s="28" t="s">
        <v>11</v>
      </c>
      <c r="AK59" s="28" t="s">
        <v>119</v>
      </c>
      <c r="AL59" s="28" t="s">
        <v>121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139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B31" sqref="B31:E31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159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>B11/B3</f>
        <v>1.3333333333333333</v>
      </c>
      <c r="J11" s="60">
        <f t="shared" ref="J11:J15" si="2">C11/C3</f>
        <v>1.3333333333333333</v>
      </c>
      <c r="K11" s="60">
        <f t="shared" ref="K11:K15" si="3">D11/D3</f>
        <v>2</v>
      </c>
      <c r="L11" s="60">
        <f t="shared" ref="L11:L15" si="4">E11/E3</f>
        <v>8</v>
      </c>
      <c r="M11" s="60">
        <f t="shared" ref="M11:M15" si="5">F11/F3</f>
        <v>8</v>
      </c>
      <c r="N11" s="60">
        <f t="shared" ref="N11:N15" si="6">G11/G3</f>
        <v>0</v>
      </c>
      <c r="O11" s="60">
        <f t="shared" ref="O11:O15" si="7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ref="I12:I15" si="8">B12/B4</f>
        <v>1.3333333333333333</v>
      </c>
      <c r="J12" s="60">
        <f t="shared" si="2"/>
        <v>1.3333333333333333</v>
      </c>
      <c r="K12" s="60">
        <f t="shared" si="3"/>
        <v>2</v>
      </c>
      <c r="L12" s="60">
        <f t="shared" si="4"/>
        <v>8</v>
      </c>
      <c r="M12" s="60">
        <f t="shared" si="5"/>
        <v>8</v>
      </c>
      <c r="N12" s="60">
        <f t="shared" si="6"/>
        <v>0</v>
      </c>
      <c r="O12" s="60">
        <f t="shared" si="7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8"/>
        <v>1</v>
      </c>
      <c r="J13" s="60">
        <f t="shared" si="2"/>
        <v>1</v>
      </c>
      <c r="K13" s="60">
        <f t="shared" si="3"/>
        <v>1.5</v>
      </c>
      <c r="L13" s="60">
        <f t="shared" si="4"/>
        <v>6</v>
      </c>
      <c r="M13" s="60">
        <f t="shared" si="5"/>
        <v>6</v>
      </c>
      <c r="N13" s="60">
        <f t="shared" si="6"/>
        <v>0</v>
      </c>
      <c r="O13" s="60">
        <f t="shared" si="7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8"/>
        <v>1</v>
      </c>
      <c r="J14" s="60">
        <f t="shared" si="2"/>
        <v>1</v>
      </c>
      <c r="K14" s="60">
        <f t="shared" si="3"/>
        <v>1.5</v>
      </c>
      <c r="L14" s="60">
        <f t="shared" si="4"/>
        <v>6.0000000000000009</v>
      </c>
      <c r="M14" s="60">
        <f t="shared" si="5"/>
        <v>6</v>
      </c>
      <c r="N14" s="60">
        <f t="shared" si="6"/>
        <v>0</v>
      </c>
      <c r="O14" s="60">
        <f t="shared" si="7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8"/>
        <v>1.3333333333333333</v>
      </c>
      <c r="J15" s="60">
        <f t="shared" si="2"/>
        <v>1.3333333333333333</v>
      </c>
      <c r="K15" s="60">
        <f t="shared" si="3"/>
        <v>2</v>
      </c>
      <c r="L15" s="60">
        <f t="shared" si="4"/>
        <v>8</v>
      </c>
      <c r="M15" s="60">
        <f t="shared" si="5"/>
        <v>8</v>
      </c>
      <c r="N15" s="60">
        <f t="shared" si="6"/>
        <v>0</v>
      </c>
      <c r="O15" s="60">
        <f t="shared" si="7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31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160</v>
      </c>
      <c r="G1" s="50" t="s">
        <v>11</v>
      </c>
      <c r="H1" s="50" t="s">
        <v>161</v>
      </c>
      <c r="I1" s="71"/>
      <c r="J1" s="62" t="s">
        <v>162</v>
      </c>
      <c r="K1" s="69" t="s">
        <v>166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163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160</v>
      </c>
      <c r="Q9" s="50" t="s">
        <v>11</v>
      </c>
      <c r="R9" s="50" t="s">
        <v>161</v>
      </c>
      <c r="S9" s="63" t="s">
        <v>164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K43" sqref="K43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167</v>
      </c>
      <c r="C1" s="75" t="s">
        <v>168</v>
      </c>
      <c r="D1" s="76" t="s">
        <v>0</v>
      </c>
      <c r="E1" s="76" t="s">
        <v>169</v>
      </c>
      <c r="F1" s="76" t="s">
        <v>165</v>
      </c>
      <c r="G1" s="75" t="s">
        <v>170</v>
      </c>
      <c r="H1" s="75" t="s">
        <v>171</v>
      </c>
      <c r="I1" s="75" t="s">
        <v>176</v>
      </c>
    </row>
    <row r="2" spans="1:9" ht="15.75" thickBot="1" x14ac:dyDescent="0.2">
      <c r="A2" s="115" t="s">
        <v>12</v>
      </c>
      <c r="B2" s="115" t="s">
        <v>172</v>
      </c>
      <c r="C2" s="115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16"/>
      <c r="B3" s="116"/>
      <c r="C3" s="116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16"/>
      <c r="B4" s="116"/>
      <c r="C4" s="116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16"/>
      <c r="B5" s="116"/>
      <c r="C5" s="116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16"/>
      <c r="B6" s="116"/>
      <c r="C6" s="116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17"/>
      <c r="B7" s="117"/>
      <c r="C7" s="117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15" t="s">
        <v>173</v>
      </c>
      <c r="B8" s="115" t="s">
        <v>172</v>
      </c>
      <c r="C8" s="115" t="s">
        <v>174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16"/>
      <c r="B9" s="116"/>
      <c r="C9" s="116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16"/>
      <c r="B10" s="116"/>
      <c r="C10" s="116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16"/>
      <c r="B11" s="116"/>
      <c r="C11" s="116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16"/>
      <c r="B12" s="116"/>
      <c r="C12" s="116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17"/>
      <c r="B13" s="117"/>
      <c r="C13" s="117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15" t="s">
        <v>74</v>
      </c>
      <c r="B14" s="115"/>
      <c r="C14" s="115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16"/>
      <c r="B15" s="116"/>
      <c r="C15" s="116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16"/>
      <c r="B16" s="116"/>
      <c r="C16" s="116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16"/>
      <c r="B17" s="116"/>
      <c r="C17" s="116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16"/>
      <c r="B18" s="116"/>
      <c r="C18" s="116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17"/>
      <c r="B19" s="117"/>
      <c r="C19" s="117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15" t="s">
        <v>75</v>
      </c>
      <c r="B20" s="115"/>
      <c r="C20" s="115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16"/>
      <c r="B21" s="116"/>
      <c r="C21" s="116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16"/>
      <c r="B22" s="116"/>
      <c r="C22" s="116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16"/>
      <c r="B23" s="116"/>
      <c r="C23" s="116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16"/>
      <c r="B24" s="116"/>
      <c r="C24" s="116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17"/>
      <c r="B25" s="117"/>
      <c r="C25" s="117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167</v>
      </c>
      <c r="C29" s="75" t="s">
        <v>168</v>
      </c>
      <c r="D29" s="76" t="s">
        <v>0</v>
      </c>
      <c r="E29" s="76" t="s">
        <v>169</v>
      </c>
      <c r="F29" s="76" t="s">
        <v>177</v>
      </c>
      <c r="G29" s="75" t="s">
        <v>170</v>
      </c>
      <c r="H29" s="75" t="s">
        <v>171</v>
      </c>
      <c r="I29" s="75" t="s">
        <v>175</v>
      </c>
    </row>
    <row r="30" spans="1:9" ht="14.25" thickBot="1" x14ac:dyDescent="0.2">
      <c r="A30" s="115" t="s">
        <v>12</v>
      </c>
      <c r="B30" s="115" t="s">
        <v>172</v>
      </c>
      <c r="C30" s="115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16"/>
      <c r="B31" s="116"/>
      <c r="C31" s="116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16"/>
      <c r="B32" s="116"/>
      <c r="C32" s="116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16"/>
      <c r="B33" s="116"/>
      <c r="C33" s="116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16"/>
      <c r="B34" s="116"/>
      <c r="C34" s="116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17"/>
      <c r="B35" s="117"/>
      <c r="C35" s="117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15" t="s">
        <v>74</v>
      </c>
      <c r="B36" s="115" t="s">
        <v>172</v>
      </c>
      <c r="C36" s="115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16"/>
      <c r="B37" s="116"/>
      <c r="C37" s="116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16"/>
      <c r="B38" s="116"/>
      <c r="C38" s="116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16"/>
      <c r="B39" s="116"/>
      <c r="C39" s="116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16"/>
      <c r="B40" s="116"/>
      <c r="C40" s="116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17"/>
      <c r="B41" s="117"/>
      <c r="C41" s="117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30:A35"/>
    <mergeCell ref="B30:B35"/>
    <mergeCell ref="C30:C35"/>
    <mergeCell ref="A36:A41"/>
    <mergeCell ref="B36:B41"/>
    <mergeCell ref="C36:C41"/>
    <mergeCell ref="A14:A19"/>
    <mergeCell ref="B14:B19"/>
    <mergeCell ref="C14:C19"/>
    <mergeCell ref="A20:A25"/>
    <mergeCell ref="B20:B25"/>
    <mergeCell ref="C20:C25"/>
    <mergeCell ref="A2:A7"/>
    <mergeCell ref="B2:B7"/>
    <mergeCell ref="C2:C7"/>
    <mergeCell ref="A8:A13"/>
    <mergeCell ref="B8:B13"/>
    <mergeCell ref="C8:C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88" t="s">
        <v>5</v>
      </c>
      <c r="B1" s="118" t="s">
        <v>47</v>
      </c>
      <c r="C1" s="120" t="s">
        <v>6</v>
      </c>
      <c r="D1" s="121"/>
      <c r="E1" s="121"/>
      <c r="F1" s="121"/>
      <c r="G1" s="121"/>
      <c r="H1" s="122"/>
    </row>
    <row r="2" spans="1:8" ht="15" thickBot="1" x14ac:dyDescent="0.2">
      <c r="A2" s="90"/>
      <c r="B2" s="119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88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89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89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89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89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89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89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89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89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89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89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89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89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89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89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89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89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89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89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89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89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89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89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89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89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89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89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89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89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89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89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89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89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89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89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90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88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89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89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89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89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89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89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89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89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89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89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89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89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89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89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89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89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89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89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89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89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89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89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89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89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89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89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89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89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89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89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89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89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89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89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90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88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89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89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89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89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89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89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89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89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89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89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89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89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89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89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89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89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89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89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89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89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89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89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89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89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89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89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89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89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89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89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89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89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89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89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90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88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89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89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89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89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89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89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89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89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89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89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89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89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89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89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89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89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89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89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89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89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89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89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89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89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89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89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89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89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89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89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89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89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89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89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90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88" t="s">
        <v>5</v>
      </c>
      <c r="B152" s="94" t="s">
        <v>0</v>
      </c>
      <c r="C152" s="96" t="s">
        <v>6</v>
      </c>
      <c r="D152" s="97"/>
      <c r="E152" s="97"/>
      <c r="F152" s="97"/>
      <c r="G152" s="97"/>
      <c r="H152" s="98"/>
    </row>
    <row r="153" spans="1:8" ht="15" thickBot="1" x14ac:dyDescent="0.2">
      <c r="A153" s="90"/>
      <c r="B153" s="95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88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89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89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89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89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89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89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89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89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89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89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89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89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89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90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88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89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89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89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89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89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89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89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89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89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89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89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89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89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90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88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89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89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89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89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89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89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89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89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89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89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89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89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89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90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88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89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89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89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89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89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89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89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89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89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89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89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89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89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90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2016-04-22T14:18:20Z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