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算法映射结果" sheetId="3" r:id="rId1"/>
    <sheet name="Sheet3" sheetId="10" r:id="rId2"/>
  </sheets>
  <calcPr calcId="152511"/>
</workbook>
</file>

<file path=xl/calcChain.xml><?xml version="1.0" encoding="utf-8"?>
<calcChain xmlns="http://schemas.openxmlformats.org/spreadsheetml/2006/main">
  <c r="J243" i="3" l="1"/>
  <c r="D244" i="3"/>
  <c r="E244" i="3"/>
  <c r="F244" i="3"/>
  <c r="G244" i="3"/>
  <c r="G245" i="3" s="1"/>
  <c r="H244" i="3"/>
  <c r="I244" i="3"/>
  <c r="D245" i="3"/>
  <c r="F245" i="3"/>
  <c r="H245" i="3"/>
  <c r="D246" i="3"/>
  <c r="E246" i="3"/>
  <c r="F246" i="3"/>
  <c r="G246" i="3"/>
  <c r="G247" i="3" s="1"/>
  <c r="H246" i="3"/>
  <c r="I246" i="3"/>
  <c r="I247" i="3" s="1"/>
  <c r="D247" i="3"/>
  <c r="F247" i="3"/>
  <c r="H247" i="3"/>
  <c r="D248" i="3"/>
  <c r="E248" i="3"/>
  <c r="F248" i="3"/>
  <c r="F249" i="3" s="1"/>
  <c r="G248" i="3"/>
  <c r="H248" i="3"/>
  <c r="H249" i="3" s="1"/>
  <c r="I248" i="3"/>
  <c r="J248" i="3"/>
  <c r="E249" i="3"/>
  <c r="G249" i="3"/>
  <c r="I249" i="3"/>
  <c r="D250" i="3"/>
  <c r="E250" i="3"/>
  <c r="F250" i="3"/>
  <c r="G250" i="3"/>
  <c r="G251" i="3" s="1"/>
  <c r="H250" i="3"/>
  <c r="I250" i="3"/>
  <c r="D251" i="3"/>
  <c r="F251" i="3"/>
  <c r="H251" i="3"/>
  <c r="D252" i="3"/>
  <c r="E252" i="3"/>
  <c r="F252" i="3"/>
  <c r="G252" i="3"/>
  <c r="H252" i="3"/>
  <c r="I252" i="3"/>
  <c r="D253" i="3"/>
  <c r="E253" i="3"/>
  <c r="F253" i="3"/>
  <c r="G253" i="3"/>
  <c r="H253" i="3"/>
  <c r="I253" i="3"/>
  <c r="J254" i="3"/>
  <c r="D255" i="3"/>
  <c r="D256" i="3" s="1"/>
  <c r="E255" i="3"/>
  <c r="F255" i="3"/>
  <c r="F256" i="3" s="1"/>
  <c r="G255" i="3"/>
  <c r="H255" i="3"/>
  <c r="H256" i="3" s="1"/>
  <c r="I255" i="3"/>
  <c r="J255" i="3"/>
  <c r="E256" i="3"/>
  <c r="G256" i="3"/>
  <c r="J256" i="3"/>
  <c r="D257" i="3"/>
  <c r="D258" i="3" s="1"/>
  <c r="E257" i="3"/>
  <c r="F257" i="3"/>
  <c r="F258" i="3" s="1"/>
  <c r="G257" i="3"/>
  <c r="H257" i="3"/>
  <c r="H258" i="3" s="1"/>
  <c r="I257" i="3"/>
  <c r="J257" i="3"/>
  <c r="J258" i="3" s="1"/>
  <c r="E258" i="3"/>
  <c r="G258" i="3"/>
  <c r="I258" i="3"/>
  <c r="D261" i="3"/>
  <c r="E261" i="3"/>
  <c r="F261" i="3"/>
  <c r="G261" i="3"/>
  <c r="G262" i="3" s="1"/>
  <c r="H261" i="3"/>
  <c r="I261" i="3"/>
  <c r="D262" i="3"/>
  <c r="F262" i="3"/>
  <c r="H262" i="3"/>
  <c r="D263" i="3"/>
  <c r="E263" i="3"/>
  <c r="F263" i="3"/>
  <c r="G263" i="3"/>
  <c r="H263" i="3"/>
  <c r="I263" i="3"/>
  <c r="D264" i="3"/>
  <c r="E264" i="3"/>
  <c r="F264" i="3"/>
  <c r="G264" i="3"/>
  <c r="H264" i="3"/>
  <c r="I264" i="3"/>
  <c r="J264" i="3"/>
  <c r="J265" i="3"/>
  <c r="D266" i="3"/>
  <c r="D267" i="3" s="1"/>
  <c r="E266" i="3"/>
  <c r="F266" i="3"/>
  <c r="F267" i="3" s="1"/>
  <c r="G266" i="3"/>
  <c r="H266" i="3"/>
  <c r="H267" i="3" s="1"/>
  <c r="I266" i="3"/>
  <c r="J266" i="3"/>
  <c r="E267" i="3"/>
  <c r="G267" i="3"/>
  <c r="J267" i="3"/>
  <c r="D268" i="3"/>
  <c r="D269" i="3" s="1"/>
  <c r="E268" i="3"/>
  <c r="F268" i="3"/>
  <c r="F269" i="3" s="1"/>
  <c r="G268" i="3"/>
  <c r="H268" i="3"/>
  <c r="H269" i="3" s="1"/>
  <c r="I268" i="3"/>
  <c r="J268" i="3"/>
  <c r="J269" i="3" s="1"/>
  <c r="E269" i="3"/>
  <c r="G269" i="3"/>
  <c r="I269" i="3"/>
  <c r="D270" i="3"/>
  <c r="E270" i="3"/>
  <c r="F270" i="3"/>
  <c r="G270" i="3"/>
  <c r="G271" i="3" s="1"/>
  <c r="H270" i="3"/>
  <c r="I270" i="3"/>
  <c r="I271" i="3" s="1"/>
  <c r="D271" i="3"/>
  <c r="F271" i="3"/>
  <c r="H271" i="3"/>
  <c r="D272" i="3"/>
  <c r="E272" i="3"/>
  <c r="F272" i="3"/>
  <c r="F273" i="3" s="1"/>
  <c r="G272" i="3"/>
  <c r="H272" i="3"/>
  <c r="H273" i="3" s="1"/>
  <c r="I272" i="3"/>
  <c r="J272" i="3"/>
  <c r="J273" i="3" s="1"/>
  <c r="E273" i="3"/>
  <c r="G273" i="3"/>
  <c r="D274" i="3"/>
  <c r="E274" i="3"/>
  <c r="F274" i="3"/>
  <c r="F275" i="3" s="1"/>
  <c r="G274" i="3"/>
  <c r="H274" i="3"/>
  <c r="H275" i="3" s="1"/>
  <c r="I274" i="3"/>
  <c r="E275" i="3"/>
  <c r="G275" i="3"/>
  <c r="I275" i="3"/>
  <c r="J275" i="3"/>
  <c r="J276" i="3"/>
  <c r="D277" i="3"/>
  <c r="E277" i="3"/>
  <c r="F277" i="3"/>
  <c r="G277" i="3"/>
  <c r="G278" i="3" s="1"/>
  <c r="H277" i="3"/>
  <c r="I277" i="3"/>
  <c r="D278" i="3"/>
  <c r="F278" i="3"/>
  <c r="H278" i="3"/>
  <c r="D279" i="3"/>
  <c r="E279" i="3"/>
  <c r="F279" i="3"/>
  <c r="G279" i="3"/>
  <c r="H279" i="3"/>
  <c r="I279" i="3"/>
  <c r="D280" i="3"/>
  <c r="E280" i="3"/>
  <c r="F280" i="3"/>
  <c r="G280" i="3"/>
  <c r="H280" i="3"/>
  <c r="I280" i="3"/>
  <c r="D281" i="3"/>
  <c r="D282" i="3" s="1"/>
  <c r="E281" i="3"/>
  <c r="F281" i="3"/>
  <c r="F282" i="3" s="1"/>
  <c r="G281" i="3"/>
  <c r="H281" i="3"/>
  <c r="H282" i="3" s="1"/>
  <c r="I281" i="3"/>
  <c r="J281" i="3"/>
  <c r="J282" i="3" s="1"/>
  <c r="E282" i="3"/>
  <c r="G282" i="3"/>
  <c r="I282" i="3"/>
  <c r="D283" i="3"/>
  <c r="E283" i="3"/>
  <c r="F283" i="3"/>
  <c r="G283" i="3"/>
  <c r="G284" i="3" s="1"/>
  <c r="H283" i="3"/>
  <c r="I283" i="3"/>
  <c r="D284" i="3"/>
  <c r="F284" i="3"/>
  <c r="H284" i="3"/>
  <c r="D285" i="3"/>
  <c r="E285" i="3"/>
  <c r="F285" i="3"/>
  <c r="G285" i="3"/>
  <c r="H285" i="3"/>
  <c r="I285" i="3"/>
  <c r="D286" i="3"/>
  <c r="E286" i="3"/>
  <c r="F286" i="3"/>
  <c r="G286" i="3"/>
  <c r="H286" i="3"/>
  <c r="I286" i="3"/>
  <c r="J286" i="3"/>
  <c r="J287" i="3"/>
  <c r="D288" i="3"/>
  <c r="D289" i="3" s="1"/>
  <c r="E288" i="3"/>
  <c r="F288" i="3"/>
  <c r="F289" i="3" s="1"/>
  <c r="G288" i="3"/>
  <c r="H288" i="3"/>
  <c r="H289" i="3" s="1"/>
  <c r="I288" i="3"/>
  <c r="J288" i="3"/>
  <c r="E289" i="3"/>
  <c r="G289" i="3"/>
  <c r="J289" i="3"/>
  <c r="D290" i="3"/>
  <c r="D291" i="3" s="1"/>
  <c r="E290" i="3"/>
  <c r="F290" i="3"/>
  <c r="F291" i="3" s="1"/>
  <c r="G290" i="3"/>
  <c r="H290" i="3"/>
  <c r="H291" i="3" s="1"/>
  <c r="I290" i="3"/>
  <c r="J290" i="3"/>
  <c r="J291" i="3" s="1"/>
  <c r="E291" i="3"/>
  <c r="G291" i="3"/>
  <c r="I291" i="3"/>
  <c r="D292" i="3"/>
  <c r="E292" i="3"/>
  <c r="F292" i="3"/>
  <c r="G292" i="3"/>
  <c r="G293" i="3" s="1"/>
  <c r="H292" i="3"/>
  <c r="I292" i="3"/>
  <c r="I293" i="3" s="1"/>
  <c r="D293" i="3"/>
  <c r="F293" i="3"/>
  <c r="H293" i="3"/>
  <c r="D294" i="3"/>
  <c r="E294" i="3"/>
  <c r="F294" i="3"/>
  <c r="F295" i="3" s="1"/>
  <c r="G294" i="3"/>
  <c r="H294" i="3"/>
  <c r="H295" i="3" s="1"/>
  <c r="I294" i="3"/>
  <c r="J294" i="3"/>
  <c r="J295" i="3" s="1"/>
  <c r="E295" i="3"/>
  <c r="G295" i="3"/>
  <c r="D296" i="3"/>
  <c r="E296" i="3"/>
  <c r="F296" i="3"/>
  <c r="G296" i="3"/>
  <c r="H296" i="3"/>
  <c r="I296" i="3"/>
  <c r="D297" i="3"/>
  <c r="E297" i="3"/>
  <c r="F297" i="3"/>
  <c r="G297" i="3"/>
  <c r="H297" i="3"/>
  <c r="I297" i="3"/>
  <c r="J297" i="3"/>
  <c r="J298" i="3"/>
  <c r="D299" i="3"/>
  <c r="E299" i="3"/>
  <c r="F299" i="3"/>
  <c r="G299" i="3"/>
  <c r="G300" i="3" s="1"/>
  <c r="H299" i="3"/>
  <c r="I299" i="3"/>
  <c r="D300" i="3"/>
  <c r="F300" i="3"/>
  <c r="H300" i="3"/>
  <c r="D301" i="3"/>
  <c r="E301" i="3"/>
  <c r="F301" i="3"/>
  <c r="G301" i="3"/>
  <c r="G302" i="3" s="1"/>
  <c r="H301" i="3"/>
  <c r="I301" i="3"/>
  <c r="I302" i="3" s="1"/>
  <c r="D302" i="3"/>
  <c r="F302" i="3"/>
  <c r="H302" i="3"/>
  <c r="D303" i="3"/>
  <c r="E303" i="3"/>
  <c r="F303" i="3"/>
  <c r="F304" i="3" s="1"/>
  <c r="G303" i="3"/>
  <c r="H303" i="3"/>
  <c r="H304" i="3" s="1"/>
  <c r="I303" i="3"/>
  <c r="J303" i="3"/>
  <c r="J304" i="3" s="1"/>
  <c r="E304" i="3"/>
  <c r="G304" i="3"/>
  <c r="I304" i="3"/>
  <c r="D305" i="3"/>
  <c r="E305" i="3"/>
  <c r="F305" i="3"/>
  <c r="F306" i="3" s="1"/>
  <c r="G305" i="3"/>
  <c r="H305" i="3"/>
  <c r="H306" i="3" s="1"/>
  <c r="I305" i="3"/>
  <c r="J305" i="3"/>
  <c r="J306" i="3" s="1"/>
  <c r="E306" i="3"/>
  <c r="G306" i="3"/>
  <c r="D307" i="3"/>
  <c r="E307" i="3"/>
  <c r="F307" i="3"/>
  <c r="F308" i="3" s="1"/>
  <c r="G307" i="3"/>
  <c r="H307" i="3"/>
  <c r="H308" i="3" s="1"/>
  <c r="I307" i="3"/>
  <c r="E308" i="3"/>
  <c r="G308" i="3"/>
  <c r="I308" i="3"/>
  <c r="J308" i="3"/>
  <c r="J309" i="3"/>
  <c r="D310" i="3"/>
  <c r="E310" i="3"/>
  <c r="F310" i="3"/>
  <c r="G310" i="3"/>
  <c r="I310" i="3"/>
  <c r="J310" i="3"/>
  <c r="D311" i="3"/>
  <c r="E311" i="3"/>
  <c r="F311" i="3"/>
  <c r="G311" i="3"/>
  <c r="H311" i="3"/>
  <c r="J311" i="3"/>
  <c r="D312" i="3"/>
  <c r="E312" i="3"/>
  <c r="F312" i="3"/>
  <c r="F313" i="3" s="1"/>
  <c r="G312" i="3"/>
  <c r="H312" i="3"/>
  <c r="H313" i="3" s="1"/>
  <c r="I312" i="3"/>
  <c r="J312" i="3"/>
  <c r="E313" i="3"/>
  <c r="G313" i="3"/>
  <c r="I313" i="3"/>
  <c r="D314" i="3"/>
  <c r="E314" i="3"/>
  <c r="F314" i="3"/>
  <c r="G314" i="3"/>
  <c r="G315" i="3" s="1"/>
  <c r="H314" i="3"/>
  <c r="I314" i="3"/>
  <c r="I315" i="3" s="1"/>
  <c r="D315" i="3"/>
  <c r="F315" i="3"/>
  <c r="H315" i="3"/>
  <c r="D316" i="3"/>
  <c r="D317" i="3" s="1"/>
  <c r="E316" i="3"/>
  <c r="F316" i="3"/>
  <c r="F317" i="3" s="1"/>
  <c r="G316" i="3"/>
  <c r="H316" i="3"/>
  <c r="H317" i="3" s="1"/>
  <c r="I316" i="3"/>
  <c r="J316" i="3"/>
  <c r="E317" i="3"/>
  <c r="G317" i="3"/>
  <c r="J317" i="3"/>
  <c r="D318" i="3"/>
  <c r="E318" i="3"/>
  <c r="F318" i="3"/>
  <c r="G318" i="3"/>
  <c r="H318" i="3"/>
  <c r="I318" i="3"/>
  <c r="D319" i="3"/>
  <c r="E319" i="3"/>
  <c r="F319" i="3"/>
  <c r="G319" i="3"/>
  <c r="H319" i="3"/>
  <c r="I319" i="3"/>
  <c r="J319" i="3"/>
  <c r="J320" i="3"/>
  <c r="D321" i="3"/>
  <c r="E321" i="3"/>
  <c r="F321" i="3"/>
  <c r="G321" i="3"/>
  <c r="G322" i="3" s="1"/>
  <c r="H321" i="3"/>
  <c r="I321" i="3"/>
  <c r="D322" i="3"/>
  <c r="F322" i="3"/>
  <c r="H322" i="3"/>
  <c r="D323" i="3"/>
  <c r="E323" i="3"/>
  <c r="F323" i="3"/>
  <c r="G323" i="3"/>
  <c r="G324" i="3" s="1"/>
  <c r="H323" i="3"/>
  <c r="I323" i="3"/>
  <c r="I324" i="3" s="1"/>
  <c r="D324" i="3"/>
  <c r="F324" i="3"/>
  <c r="H324" i="3"/>
  <c r="D325" i="3"/>
  <c r="D326" i="3" s="1"/>
  <c r="E325" i="3"/>
  <c r="F325" i="3"/>
  <c r="F326" i="3" s="1"/>
  <c r="G325" i="3"/>
  <c r="H325" i="3"/>
  <c r="H326" i="3" s="1"/>
  <c r="I325" i="3"/>
  <c r="J325" i="3"/>
  <c r="E326" i="3"/>
  <c r="G326" i="3"/>
  <c r="I326" i="3"/>
  <c r="D327" i="3"/>
  <c r="E327" i="3"/>
  <c r="F327" i="3"/>
  <c r="G327" i="3"/>
  <c r="G328" i="3" s="1"/>
  <c r="H327" i="3"/>
  <c r="I327" i="3"/>
  <c r="D328" i="3"/>
  <c r="F328" i="3"/>
  <c r="H328" i="3"/>
  <c r="D329" i="3"/>
  <c r="E329" i="3"/>
  <c r="F329" i="3"/>
  <c r="G329" i="3"/>
  <c r="H329" i="3"/>
  <c r="I329" i="3"/>
  <c r="D330" i="3"/>
  <c r="E330" i="3"/>
  <c r="F330" i="3"/>
  <c r="G330" i="3"/>
  <c r="H330" i="3"/>
  <c r="I330" i="3"/>
  <c r="J331" i="3"/>
  <c r="D332" i="3"/>
  <c r="E332" i="3"/>
  <c r="F332" i="3"/>
  <c r="F333" i="3" s="1"/>
  <c r="G332" i="3"/>
  <c r="H332" i="3"/>
  <c r="H333" i="3" s="1"/>
  <c r="I332" i="3"/>
  <c r="J332" i="3"/>
  <c r="J333" i="3" s="1"/>
  <c r="E333" i="3"/>
  <c r="G333" i="3"/>
  <c r="D334" i="3"/>
  <c r="E334" i="3"/>
  <c r="F334" i="3"/>
  <c r="F335" i="3" s="1"/>
  <c r="G334" i="3"/>
  <c r="H334" i="3"/>
  <c r="H335" i="3" s="1"/>
  <c r="I334" i="3"/>
  <c r="J334" i="3"/>
  <c r="J335" i="3" s="1"/>
  <c r="E335" i="3"/>
  <c r="G335" i="3"/>
  <c r="I335" i="3"/>
  <c r="D336" i="3"/>
  <c r="E336" i="3"/>
  <c r="F336" i="3"/>
  <c r="G336" i="3"/>
  <c r="G337" i="3" s="1"/>
  <c r="H336" i="3"/>
  <c r="I336" i="3"/>
  <c r="I337" i="3" s="1"/>
  <c r="D337" i="3"/>
  <c r="F337" i="3"/>
  <c r="H337" i="3"/>
  <c r="D338" i="3"/>
  <c r="D339" i="3" s="1"/>
  <c r="E338" i="3"/>
  <c r="F338" i="3"/>
  <c r="F339" i="3" s="1"/>
  <c r="G338" i="3"/>
  <c r="H338" i="3"/>
  <c r="H339" i="3" s="1"/>
  <c r="I338" i="3"/>
  <c r="J338" i="3"/>
  <c r="E339" i="3"/>
  <c r="G339" i="3"/>
  <c r="J339" i="3"/>
  <c r="D340" i="3"/>
  <c r="D341" i="3" s="1"/>
  <c r="E340" i="3"/>
  <c r="F340" i="3"/>
  <c r="F341" i="3" s="1"/>
  <c r="G340" i="3"/>
  <c r="H340" i="3"/>
  <c r="H341" i="3" s="1"/>
  <c r="I340" i="3"/>
  <c r="J340" i="3"/>
  <c r="J341" i="3" s="1"/>
  <c r="E341" i="3"/>
  <c r="G341" i="3"/>
  <c r="I341" i="3"/>
  <c r="J342" i="3"/>
  <c r="D343" i="3"/>
  <c r="D344" i="3" s="1"/>
  <c r="E343" i="3"/>
  <c r="F343" i="3"/>
  <c r="F344" i="3" s="1"/>
  <c r="G343" i="3"/>
  <c r="H343" i="3"/>
  <c r="H344" i="3" s="1"/>
  <c r="I343" i="3"/>
  <c r="J343" i="3"/>
  <c r="E344" i="3"/>
  <c r="G344" i="3"/>
  <c r="J344" i="3"/>
  <c r="D345" i="3"/>
  <c r="D346" i="3" s="1"/>
  <c r="E345" i="3"/>
  <c r="F345" i="3"/>
  <c r="F346" i="3" s="1"/>
  <c r="G345" i="3"/>
  <c r="H345" i="3"/>
  <c r="H346" i="3" s="1"/>
  <c r="I345" i="3"/>
  <c r="J345" i="3"/>
  <c r="J346" i="3" s="1"/>
  <c r="E346" i="3"/>
  <c r="G346" i="3"/>
  <c r="I346" i="3"/>
  <c r="D347" i="3"/>
  <c r="E347" i="3"/>
  <c r="F347" i="3"/>
  <c r="G347" i="3"/>
  <c r="G348" i="3" s="1"/>
  <c r="H347" i="3"/>
  <c r="I347" i="3"/>
  <c r="I348" i="3" s="1"/>
  <c r="D348" i="3"/>
  <c r="F348" i="3"/>
  <c r="H348" i="3"/>
  <c r="D349" i="3"/>
  <c r="E349" i="3"/>
  <c r="F349" i="3"/>
  <c r="F350" i="3" s="1"/>
  <c r="G349" i="3"/>
  <c r="H349" i="3"/>
  <c r="H350" i="3" s="1"/>
  <c r="I349" i="3"/>
  <c r="J349" i="3"/>
  <c r="J350" i="3" s="1"/>
  <c r="E350" i="3"/>
  <c r="G350" i="3"/>
  <c r="D351" i="3"/>
  <c r="E351" i="3"/>
  <c r="F351" i="3"/>
  <c r="F352" i="3" s="1"/>
  <c r="G351" i="3"/>
  <c r="H351" i="3"/>
  <c r="H352" i="3" s="1"/>
  <c r="I351" i="3"/>
  <c r="J351" i="3"/>
  <c r="J352" i="3" s="1"/>
  <c r="E352" i="3"/>
  <c r="G352" i="3"/>
  <c r="I352" i="3"/>
  <c r="J353" i="3"/>
  <c r="D354" i="3"/>
  <c r="E354" i="3"/>
  <c r="F354" i="3"/>
  <c r="F355" i="3" s="1"/>
  <c r="G354" i="3"/>
  <c r="H354" i="3"/>
  <c r="H355" i="3" s="1"/>
  <c r="I354" i="3"/>
  <c r="J354" i="3"/>
  <c r="J355" i="3" s="1"/>
  <c r="E355" i="3"/>
  <c r="G355" i="3"/>
  <c r="D356" i="3"/>
  <c r="E356" i="3"/>
  <c r="F356" i="3"/>
  <c r="F357" i="3" s="1"/>
  <c r="G356" i="3"/>
  <c r="H356" i="3"/>
  <c r="H357" i="3" s="1"/>
  <c r="I356" i="3"/>
  <c r="J356" i="3"/>
  <c r="J357" i="3" s="1"/>
  <c r="E357" i="3"/>
  <c r="G357" i="3"/>
  <c r="I357" i="3"/>
  <c r="D358" i="3"/>
  <c r="E358" i="3"/>
  <c r="F358" i="3"/>
  <c r="G358" i="3"/>
  <c r="G359" i="3" s="1"/>
  <c r="H358" i="3"/>
  <c r="I358" i="3"/>
  <c r="I359" i="3" s="1"/>
  <c r="D359" i="3"/>
  <c r="F359" i="3"/>
  <c r="H359" i="3"/>
  <c r="D360" i="3"/>
  <c r="E360" i="3"/>
  <c r="F360" i="3"/>
  <c r="F361" i="3" s="1"/>
  <c r="G360" i="3"/>
  <c r="H360" i="3"/>
  <c r="H361" i="3" s="1"/>
  <c r="I360" i="3"/>
  <c r="J360" i="3"/>
  <c r="J361" i="3" s="1"/>
  <c r="E361" i="3"/>
  <c r="G361" i="3"/>
  <c r="D362" i="3"/>
  <c r="E362" i="3"/>
  <c r="F362" i="3"/>
  <c r="F363" i="3" s="1"/>
  <c r="G362" i="3"/>
  <c r="H362" i="3"/>
  <c r="H363" i="3" s="1"/>
  <c r="I362" i="3"/>
  <c r="J362" i="3"/>
  <c r="J363" i="3" s="1"/>
  <c r="E363" i="3"/>
  <c r="G363" i="3"/>
  <c r="I363" i="3"/>
  <c r="J364" i="3"/>
  <c r="D365" i="3"/>
  <c r="E365" i="3"/>
  <c r="F365" i="3"/>
  <c r="F366" i="3" s="1"/>
  <c r="G365" i="3"/>
  <c r="H365" i="3"/>
  <c r="H366" i="3" s="1"/>
  <c r="I365" i="3"/>
  <c r="J365" i="3"/>
  <c r="J366" i="3" s="1"/>
  <c r="E366" i="3"/>
  <c r="G366" i="3"/>
  <c r="D367" i="3"/>
  <c r="E367" i="3"/>
  <c r="F367" i="3"/>
  <c r="F368" i="3" s="1"/>
  <c r="G367" i="3"/>
  <c r="H367" i="3"/>
  <c r="H368" i="3" s="1"/>
  <c r="I367" i="3"/>
  <c r="J367" i="3"/>
  <c r="J368" i="3" s="1"/>
  <c r="E368" i="3"/>
  <c r="G368" i="3"/>
  <c r="I368" i="3"/>
  <c r="D369" i="3"/>
  <c r="E369" i="3"/>
  <c r="F369" i="3"/>
  <c r="G369" i="3"/>
  <c r="G370" i="3" s="1"/>
  <c r="H369" i="3"/>
  <c r="I369" i="3"/>
  <c r="I370" i="3" s="1"/>
  <c r="D370" i="3"/>
  <c r="F370" i="3"/>
  <c r="H370" i="3"/>
  <c r="D371" i="3"/>
  <c r="D372" i="3" s="1"/>
  <c r="E371" i="3"/>
  <c r="F371" i="3"/>
  <c r="F372" i="3" s="1"/>
  <c r="G371" i="3"/>
  <c r="H371" i="3"/>
  <c r="H372" i="3" s="1"/>
  <c r="I371" i="3"/>
  <c r="J371" i="3"/>
  <c r="E372" i="3"/>
  <c r="G372" i="3"/>
  <c r="J372" i="3"/>
  <c r="D373" i="3"/>
  <c r="D374" i="3" s="1"/>
  <c r="E373" i="3"/>
  <c r="F373" i="3"/>
  <c r="F374" i="3" s="1"/>
  <c r="G373" i="3"/>
  <c r="H373" i="3"/>
  <c r="H374" i="3" s="1"/>
  <c r="I373" i="3"/>
  <c r="J373" i="3"/>
  <c r="J374" i="3" s="1"/>
  <c r="E374" i="3"/>
  <c r="G374" i="3"/>
  <c r="I374" i="3"/>
  <c r="J375" i="3"/>
  <c r="D376" i="3"/>
  <c r="D377" i="3" s="1"/>
  <c r="E376" i="3"/>
  <c r="F376" i="3"/>
  <c r="F377" i="3" s="1"/>
  <c r="G376" i="3"/>
  <c r="H376" i="3"/>
  <c r="H377" i="3" s="1"/>
  <c r="I376" i="3"/>
  <c r="J376" i="3"/>
  <c r="E377" i="3"/>
  <c r="G377" i="3"/>
  <c r="J377" i="3"/>
  <c r="D378" i="3"/>
  <c r="D379" i="3" s="1"/>
  <c r="E378" i="3"/>
  <c r="F378" i="3"/>
  <c r="F379" i="3" s="1"/>
  <c r="G378" i="3"/>
  <c r="H378" i="3"/>
  <c r="H379" i="3" s="1"/>
  <c r="I378" i="3"/>
  <c r="J378" i="3"/>
  <c r="J379" i="3" s="1"/>
  <c r="E379" i="3"/>
  <c r="G379" i="3"/>
  <c r="I379" i="3"/>
  <c r="D380" i="3"/>
  <c r="E380" i="3"/>
  <c r="F380" i="3"/>
  <c r="G380" i="3"/>
  <c r="G381" i="3" s="1"/>
  <c r="H380" i="3"/>
  <c r="I380" i="3"/>
  <c r="I381" i="3" s="1"/>
  <c r="D381" i="3"/>
  <c r="F381" i="3"/>
  <c r="H381" i="3"/>
  <c r="D382" i="3"/>
  <c r="E382" i="3"/>
  <c r="F382" i="3"/>
  <c r="F383" i="3" s="1"/>
  <c r="G382" i="3"/>
  <c r="H382" i="3"/>
  <c r="H383" i="3" s="1"/>
  <c r="I382" i="3"/>
  <c r="J382" i="3"/>
  <c r="J383" i="3" s="1"/>
  <c r="E383" i="3"/>
  <c r="G383" i="3"/>
  <c r="D384" i="3"/>
  <c r="E384" i="3"/>
  <c r="F384" i="3"/>
  <c r="F385" i="3" s="1"/>
  <c r="G384" i="3"/>
  <c r="H384" i="3"/>
  <c r="H385" i="3" s="1"/>
  <c r="I384" i="3"/>
  <c r="J384" i="3"/>
  <c r="J385" i="3" s="1"/>
  <c r="E385" i="3"/>
  <c r="G385" i="3"/>
  <c r="I385" i="3"/>
  <c r="J386" i="3"/>
  <c r="D387" i="3"/>
  <c r="E387" i="3"/>
  <c r="F387" i="3"/>
  <c r="F388" i="3" s="1"/>
  <c r="G387" i="3"/>
  <c r="H387" i="3"/>
  <c r="H388" i="3" s="1"/>
  <c r="I387" i="3"/>
  <c r="J387" i="3"/>
  <c r="J388" i="3" s="1"/>
  <c r="E388" i="3"/>
  <c r="G388" i="3"/>
  <c r="D389" i="3"/>
  <c r="E389" i="3"/>
  <c r="F389" i="3"/>
  <c r="F390" i="3" s="1"/>
  <c r="G389" i="3"/>
  <c r="H389" i="3"/>
  <c r="H390" i="3" s="1"/>
  <c r="I389" i="3"/>
  <c r="J389" i="3"/>
  <c r="J390" i="3" s="1"/>
  <c r="E390" i="3"/>
  <c r="G390" i="3"/>
  <c r="I390" i="3"/>
  <c r="D391" i="3"/>
  <c r="E391" i="3"/>
  <c r="F391" i="3"/>
  <c r="G391" i="3"/>
  <c r="G392" i="3" s="1"/>
  <c r="H391" i="3"/>
  <c r="I391" i="3"/>
  <c r="I392" i="3" s="1"/>
  <c r="D392" i="3"/>
  <c r="F392" i="3"/>
  <c r="H392" i="3"/>
  <c r="D393" i="3"/>
  <c r="D394" i="3" s="1"/>
  <c r="E393" i="3"/>
  <c r="F393" i="3"/>
  <c r="F394" i="3" s="1"/>
  <c r="G393" i="3"/>
  <c r="H393" i="3"/>
  <c r="H394" i="3" s="1"/>
  <c r="I393" i="3"/>
  <c r="J393" i="3"/>
  <c r="E394" i="3"/>
  <c r="G394" i="3"/>
  <c r="J394" i="3"/>
  <c r="D395" i="3"/>
  <c r="D396" i="3" s="1"/>
  <c r="E395" i="3"/>
  <c r="F395" i="3"/>
  <c r="F396" i="3" s="1"/>
  <c r="G395" i="3"/>
  <c r="H395" i="3"/>
  <c r="H396" i="3" s="1"/>
  <c r="I395" i="3"/>
  <c r="J395" i="3"/>
  <c r="J396" i="3" s="1"/>
  <c r="E396" i="3"/>
  <c r="G396" i="3"/>
  <c r="I396" i="3"/>
  <c r="J397" i="3"/>
  <c r="D398" i="3"/>
  <c r="D399" i="3" s="1"/>
  <c r="E398" i="3"/>
  <c r="F398" i="3"/>
  <c r="F399" i="3" s="1"/>
  <c r="G398" i="3"/>
  <c r="H398" i="3"/>
  <c r="H399" i="3" s="1"/>
  <c r="I398" i="3"/>
  <c r="J398" i="3"/>
  <c r="E399" i="3"/>
  <c r="G399" i="3"/>
  <c r="J399" i="3"/>
  <c r="D400" i="3"/>
  <c r="D401" i="3" s="1"/>
  <c r="E400" i="3"/>
  <c r="F400" i="3"/>
  <c r="F401" i="3" s="1"/>
  <c r="G400" i="3"/>
  <c r="H400" i="3"/>
  <c r="I400" i="3"/>
  <c r="J400" i="3"/>
  <c r="E401" i="3"/>
  <c r="G401" i="3"/>
  <c r="H401" i="3"/>
  <c r="I401" i="3"/>
  <c r="J401" i="3"/>
  <c r="D402" i="3"/>
  <c r="D403" i="3" s="1"/>
  <c r="E402" i="3"/>
  <c r="F402" i="3"/>
  <c r="F403" i="3" s="1"/>
  <c r="G402" i="3"/>
  <c r="H402" i="3"/>
  <c r="H403" i="3" s="1"/>
  <c r="I402" i="3"/>
  <c r="J402" i="3"/>
  <c r="J403" i="3" s="1"/>
  <c r="E403" i="3"/>
  <c r="G403" i="3"/>
  <c r="I403" i="3"/>
  <c r="D404" i="3"/>
  <c r="E404" i="3"/>
  <c r="F404" i="3"/>
  <c r="G404" i="3"/>
  <c r="G405" i="3" s="1"/>
  <c r="H404" i="3"/>
  <c r="I404" i="3"/>
  <c r="D405" i="3"/>
  <c r="F405" i="3"/>
  <c r="H405" i="3"/>
  <c r="D406" i="3"/>
  <c r="E406" i="3"/>
  <c r="F406" i="3"/>
  <c r="G406" i="3"/>
  <c r="G407" i="3" s="1"/>
  <c r="H406" i="3"/>
  <c r="I406" i="3"/>
  <c r="I407" i="3" s="1"/>
  <c r="D407" i="3"/>
  <c r="F407" i="3"/>
  <c r="H407" i="3"/>
  <c r="R8" i="10"/>
  <c r="S9" i="10"/>
  <c r="N12" i="10"/>
  <c r="N19" i="10"/>
  <c r="N20" i="10"/>
  <c r="R50" i="10"/>
  <c r="S50" i="10"/>
  <c r="T50" i="10"/>
  <c r="U50" i="10"/>
  <c r="V50" i="10"/>
  <c r="W50" i="10"/>
  <c r="X50" i="10"/>
  <c r="Y50" i="10"/>
  <c r="Z50" i="10"/>
  <c r="X53" i="10"/>
  <c r="X54" i="10"/>
  <c r="X55" i="10"/>
  <c r="X56" i="10"/>
  <c r="X57" i="10"/>
  <c r="X58" i="10"/>
  <c r="X59" i="10"/>
  <c r="X60" i="10"/>
  <c r="D390" i="3" l="1"/>
  <c r="D388" i="3"/>
  <c r="J369" i="3"/>
  <c r="J370" i="3" s="1"/>
  <c r="E370" i="3"/>
  <c r="D363" i="3"/>
  <c r="D361" i="3"/>
  <c r="D357" i="3"/>
  <c r="J336" i="3"/>
  <c r="J337" i="3" s="1"/>
  <c r="E337" i="3"/>
  <c r="D306" i="3"/>
  <c r="D304" i="3"/>
  <c r="J406" i="3"/>
  <c r="J407" i="3" s="1"/>
  <c r="E407" i="3"/>
  <c r="J404" i="3"/>
  <c r="J405" i="3" s="1"/>
  <c r="E405" i="3"/>
  <c r="J391" i="3"/>
  <c r="J392" i="3" s="1"/>
  <c r="E392" i="3"/>
  <c r="D385" i="3"/>
  <c r="D383" i="3"/>
  <c r="D368" i="3"/>
  <c r="D366" i="3"/>
  <c r="D355" i="3"/>
  <c r="J321" i="3"/>
  <c r="E322" i="3"/>
  <c r="J322" i="3"/>
  <c r="J326" i="3"/>
  <c r="J328" i="3"/>
  <c r="J330" i="3"/>
  <c r="D313" i="3"/>
  <c r="D308" i="3"/>
  <c r="J380" i="3"/>
  <c r="J381" i="3" s="1"/>
  <c r="E381" i="3"/>
  <c r="J358" i="3"/>
  <c r="J359" i="3" s="1"/>
  <c r="E359" i="3"/>
  <c r="D352" i="3"/>
  <c r="D350" i="3"/>
  <c r="D335" i="3"/>
  <c r="D333" i="3"/>
  <c r="J323" i="3"/>
  <c r="J324" i="3" s="1"/>
  <c r="E324" i="3"/>
  <c r="J314" i="3"/>
  <c r="J315" i="3" s="1"/>
  <c r="E315" i="3"/>
  <c r="D275" i="3"/>
  <c r="J347" i="3"/>
  <c r="J348" i="3" s="1"/>
  <c r="E348" i="3"/>
  <c r="J327" i="3"/>
  <c r="E328" i="3"/>
  <c r="J313" i="3"/>
  <c r="D295" i="3"/>
  <c r="D273" i="3"/>
  <c r="J250" i="3"/>
  <c r="E251" i="3"/>
  <c r="J301" i="3"/>
  <c r="J302" i="3" s="1"/>
  <c r="E302" i="3"/>
  <c r="J299" i="3"/>
  <c r="E300" i="3"/>
  <c r="J300" i="3"/>
  <c r="J292" i="3"/>
  <c r="J293" i="3" s="1"/>
  <c r="E293" i="3"/>
  <c r="J283" i="3"/>
  <c r="J284" i="3" s="1"/>
  <c r="E284" i="3"/>
  <c r="D249" i="3"/>
  <c r="J279" i="3"/>
  <c r="J280" i="3" s="1"/>
  <c r="J277" i="3"/>
  <c r="J278" i="3" s="1"/>
  <c r="E278" i="3"/>
  <c r="J270" i="3"/>
  <c r="J271" i="3" s="1"/>
  <c r="E271" i="3"/>
  <c r="J261" i="3"/>
  <c r="J262" i="3" s="1"/>
  <c r="E262" i="3"/>
  <c r="J246" i="3"/>
  <c r="J247" i="3" s="1"/>
  <c r="E247" i="3"/>
  <c r="J244" i="3"/>
  <c r="E245" i="3"/>
  <c r="J245" i="3"/>
  <c r="J249" i="3"/>
  <c r="J251" i="3"/>
  <c r="J253" i="3"/>
  <c r="D73" i="3" l="1"/>
  <c r="J72" i="3" l="1"/>
  <c r="E73" i="3"/>
  <c r="E74" i="3" s="1"/>
  <c r="F73" i="3"/>
  <c r="F74" i="3" s="1"/>
  <c r="G73" i="3"/>
  <c r="G74" i="3" s="1"/>
  <c r="H73" i="3"/>
  <c r="H74" i="3" s="1"/>
  <c r="I73" i="3"/>
  <c r="D75" i="3"/>
  <c r="E75" i="3"/>
  <c r="F75" i="3"/>
  <c r="F76" i="3" s="1"/>
  <c r="G75" i="3"/>
  <c r="G76" i="3" s="1"/>
  <c r="H75" i="3"/>
  <c r="H76" i="3" s="1"/>
  <c r="I75" i="3"/>
  <c r="I76" i="3"/>
  <c r="D79" i="3"/>
  <c r="D80" i="3" s="1"/>
  <c r="E79" i="3"/>
  <c r="E80" i="3" s="1"/>
  <c r="F79" i="3"/>
  <c r="F80" i="3" s="1"/>
  <c r="G79" i="3"/>
  <c r="G80" i="3" s="1"/>
  <c r="H79" i="3"/>
  <c r="H80" i="3" s="1"/>
  <c r="I79" i="3"/>
  <c r="D81" i="3"/>
  <c r="D82" i="3" s="1"/>
  <c r="E81" i="3"/>
  <c r="F81" i="3"/>
  <c r="F82" i="3" s="1"/>
  <c r="G81" i="3"/>
  <c r="G82" i="3" s="1"/>
  <c r="H81" i="3"/>
  <c r="H82" i="3" s="1"/>
  <c r="I81" i="3"/>
  <c r="I82" i="3" s="1"/>
  <c r="J83" i="3"/>
  <c r="D84" i="3"/>
  <c r="E84" i="3"/>
  <c r="F84" i="3"/>
  <c r="F85" i="3" s="1"/>
  <c r="G84" i="3"/>
  <c r="G85" i="3" s="1"/>
  <c r="H84" i="3"/>
  <c r="H85" i="3" s="1"/>
  <c r="I84" i="3"/>
  <c r="D85" i="3"/>
  <c r="D86" i="3"/>
  <c r="E86" i="3"/>
  <c r="F86" i="3"/>
  <c r="F87" i="3" s="1"/>
  <c r="G86" i="3"/>
  <c r="G87" i="3" s="1"/>
  <c r="H86" i="3"/>
  <c r="H87" i="3" s="1"/>
  <c r="I86" i="3"/>
  <c r="I87" i="3" s="1"/>
  <c r="D87" i="3"/>
  <c r="D88" i="3"/>
  <c r="E88" i="3"/>
  <c r="F88" i="3"/>
  <c r="G88" i="3"/>
  <c r="H88" i="3"/>
  <c r="I88" i="3"/>
  <c r="D89" i="3"/>
  <c r="E89" i="3"/>
  <c r="F89" i="3"/>
  <c r="G89" i="3"/>
  <c r="H89" i="3"/>
  <c r="I89" i="3"/>
  <c r="D90" i="3"/>
  <c r="E90" i="3"/>
  <c r="F90" i="3"/>
  <c r="F91" i="3" s="1"/>
  <c r="G90" i="3"/>
  <c r="G91" i="3" s="1"/>
  <c r="H90" i="3"/>
  <c r="H91" i="3" s="1"/>
  <c r="I90" i="3"/>
  <c r="D91" i="3"/>
  <c r="D92" i="3"/>
  <c r="E92" i="3"/>
  <c r="F92" i="3"/>
  <c r="F93" i="3" s="1"/>
  <c r="G92" i="3"/>
  <c r="G93" i="3" s="1"/>
  <c r="H92" i="3"/>
  <c r="H93" i="3" s="1"/>
  <c r="I92" i="3"/>
  <c r="I93" i="3" s="1"/>
  <c r="D93" i="3"/>
  <c r="J94" i="3"/>
  <c r="D95" i="3"/>
  <c r="E95" i="3"/>
  <c r="E96" i="3" s="1"/>
  <c r="F95" i="3"/>
  <c r="F96" i="3" s="1"/>
  <c r="G95" i="3"/>
  <c r="G96" i="3" s="1"/>
  <c r="H95" i="3"/>
  <c r="H96" i="3" s="1"/>
  <c r="I95" i="3"/>
  <c r="D97" i="3"/>
  <c r="E97" i="3"/>
  <c r="E98" i="3" s="1"/>
  <c r="F97" i="3"/>
  <c r="F98" i="3" s="1"/>
  <c r="G97" i="3"/>
  <c r="G98" i="3" s="1"/>
  <c r="H97" i="3"/>
  <c r="H98" i="3" s="1"/>
  <c r="I97" i="3"/>
  <c r="I98" i="3" s="1"/>
  <c r="D99" i="3"/>
  <c r="E99" i="3"/>
  <c r="F99" i="3"/>
  <c r="G99" i="3"/>
  <c r="H99" i="3"/>
  <c r="I99" i="3"/>
  <c r="D100" i="3"/>
  <c r="E100" i="3"/>
  <c r="F100" i="3"/>
  <c r="G100" i="3"/>
  <c r="H100" i="3"/>
  <c r="I100" i="3"/>
  <c r="D101" i="3"/>
  <c r="D102" i="3" s="1"/>
  <c r="E101" i="3"/>
  <c r="E102" i="3" s="1"/>
  <c r="F101" i="3"/>
  <c r="F102" i="3" s="1"/>
  <c r="G101" i="3"/>
  <c r="G102" i="3" s="1"/>
  <c r="H101" i="3"/>
  <c r="H102" i="3" s="1"/>
  <c r="I101" i="3"/>
  <c r="D103" i="3"/>
  <c r="E103" i="3"/>
  <c r="F103" i="3"/>
  <c r="F104" i="3" s="1"/>
  <c r="G103" i="3"/>
  <c r="G104" i="3" s="1"/>
  <c r="H103" i="3"/>
  <c r="H104" i="3" s="1"/>
  <c r="I103" i="3"/>
  <c r="I104" i="3" s="1"/>
  <c r="J105" i="3"/>
  <c r="D106" i="3"/>
  <c r="E106" i="3"/>
  <c r="F106" i="3"/>
  <c r="G106" i="3"/>
  <c r="H106" i="3"/>
  <c r="I106" i="3"/>
  <c r="D107" i="3"/>
  <c r="E107" i="3"/>
  <c r="F107" i="3"/>
  <c r="G107" i="3"/>
  <c r="H107" i="3"/>
  <c r="D108" i="3"/>
  <c r="E108" i="3"/>
  <c r="F108" i="3"/>
  <c r="F109" i="3" s="1"/>
  <c r="G108" i="3"/>
  <c r="G109" i="3" s="1"/>
  <c r="H108" i="3"/>
  <c r="H109" i="3" s="1"/>
  <c r="I108" i="3"/>
  <c r="I109" i="3" s="1"/>
  <c r="D110" i="3"/>
  <c r="E110" i="3"/>
  <c r="F110" i="3"/>
  <c r="G110" i="3"/>
  <c r="H110" i="3"/>
  <c r="I110" i="3"/>
  <c r="D111" i="3"/>
  <c r="E111" i="3"/>
  <c r="F111" i="3"/>
  <c r="G111" i="3"/>
  <c r="H111" i="3"/>
  <c r="I111" i="3"/>
  <c r="D112" i="3"/>
  <c r="E112" i="3"/>
  <c r="F112" i="3"/>
  <c r="F113" i="3" s="1"/>
  <c r="G112" i="3"/>
  <c r="G113" i="3" s="1"/>
  <c r="H112" i="3"/>
  <c r="H113" i="3" s="1"/>
  <c r="I112" i="3"/>
  <c r="D113" i="3"/>
  <c r="D114" i="3"/>
  <c r="E114" i="3"/>
  <c r="F114" i="3"/>
  <c r="F115" i="3" s="1"/>
  <c r="G114" i="3"/>
  <c r="G115" i="3" s="1"/>
  <c r="H114" i="3"/>
  <c r="H115" i="3" s="1"/>
  <c r="I114" i="3"/>
  <c r="I115" i="3" s="1"/>
  <c r="D115" i="3"/>
  <c r="J116" i="3"/>
  <c r="D117" i="3"/>
  <c r="E117" i="3"/>
  <c r="E118" i="3" s="1"/>
  <c r="F117" i="3"/>
  <c r="F118" i="3" s="1"/>
  <c r="G117" i="3"/>
  <c r="G118" i="3" s="1"/>
  <c r="H117" i="3"/>
  <c r="H118" i="3" s="1"/>
  <c r="I117" i="3"/>
  <c r="D119" i="3"/>
  <c r="E119" i="3"/>
  <c r="E120" i="3" s="1"/>
  <c r="F119" i="3"/>
  <c r="F120" i="3" s="1"/>
  <c r="G119" i="3"/>
  <c r="G120" i="3" s="1"/>
  <c r="H119" i="3"/>
  <c r="H120" i="3" s="1"/>
  <c r="I119" i="3"/>
  <c r="I120" i="3" s="1"/>
  <c r="D123" i="3"/>
  <c r="E123" i="3"/>
  <c r="E124" i="3" s="1"/>
  <c r="F123" i="3"/>
  <c r="F124" i="3" s="1"/>
  <c r="G123" i="3"/>
  <c r="G124" i="3" s="1"/>
  <c r="H123" i="3"/>
  <c r="I123" i="3"/>
  <c r="D124" i="3"/>
  <c r="H124" i="3"/>
  <c r="D125" i="3"/>
  <c r="E125" i="3"/>
  <c r="E126" i="3" s="1"/>
  <c r="F125" i="3"/>
  <c r="F126" i="3" s="1"/>
  <c r="G125" i="3"/>
  <c r="G126" i="3" s="1"/>
  <c r="H125" i="3"/>
  <c r="H126" i="3" s="1"/>
  <c r="I125" i="3"/>
  <c r="I126" i="3" s="1"/>
  <c r="D126" i="3"/>
  <c r="J127" i="3"/>
  <c r="D128" i="3"/>
  <c r="E128" i="3"/>
  <c r="F128" i="3"/>
  <c r="G128" i="3"/>
  <c r="H128" i="3"/>
  <c r="I128" i="3"/>
  <c r="D129" i="3"/>
  <c r="E129" i="3"/>
  <c r="F129" i="3"/>
  <c r="G129" i="3"/>
  <c r="H129" i="3"/>
  <c r="D130" i="3"/>
  <c r="E130" i="3"/>
  <c r="F130" i="3"/>
  <c r="G130" i="3"/>
  <c r="H130" i="3"/>
  <c r="I130" i="3"/>
  <c r="D131" i="3"/>
  <c r="E131" i="3"/>
  <c r="F131" i="3"/>
  <c r="G131" i="3"/>
  <c r="H131" i="3"/>
  <c r="I131" i="3"/>
  <c r="D132" i="3"/>
  <c r="E132" i="3"/>
  <c r="F132" i="3"/>
  <c r="F133" i="3" s="1"/>
  <c r="G132" i="3"/>
  <c r="G133" i="3" s="1"/>
  <c r="H132" i="3"/>
  <c r="H133" i="3" s="1"/>
  <c r="I132" i="3"/>
  <c r="I133" i="3" s="1"/>
  <c r="D133" i="3"/>
  <c r="D134" i="3"/>
  <c r="E134" i="3"/>
  <c r="E135" i="3" s="1"/>
  <c r="F134" i="3"/>
  <c r="F135" i="3" s="1"/>
  <c r="G134" i="3"/>
  <c r="G135" i="3" s="1"/>
  <c r="H134" i="3"/>
  <c r="H135" i="3" s="1"/>
  <c r="I134" i="3"/>
  <c r="D135" i="3"/>
  <c r="D136" i="3"/>
  <c r="E136" i="3"/>
  <c r="E137" i="3" s="1"/>
  <c r="F136" i="3"/>
  <c r="F137" i="3" s="1"/>
  <c r="G136" i="3"/>
  <c r="G137" i="3" s="1"/>
  <c r="H136" i="3"/>
  <c r="H137" i="3" s="1"/>
  <c r="I136" i="3"/>
  <c r="I137" i="3" s="1"/>
  <c r="D137" i="3"/>
  <c r="J138" i="3"/>
  <c r="D139" i="3"/>
  <c r="E139" i="3"/>
  <c r="F139" i="3"/>
  <c r="G139" i="3"/>
  <c r="H139" i="3"/>
  <c r="I139" i="3"/>
  <c r="D140" i="3"/>
  <c r="E140" i="3"/>
  <c r="F140" i="3"/>
  <c r="G140" i="3"/>
  <c r="H140" i="3"/>
  <c r="D141" i="3"/>
  <c r="E141" i="3"/>
  <c r="F141" i="3"/>
  <c r="G141" i="3"/>
  <c r="H141" i="3"/>
  <c r="I141" i="3"/>
  <c r="D142" i="3"/>
  <c r="E142" i="3"/>
  <c r="F142" i="3"/>
  <c r="G142" i="3"/>
  <c r="H142" i="3"/>
  <c r="I142" i="3"/>
  <c r="D145" i="3"/>
  <c r="D146" i="3" s="1"/>
  <c r="E145" i="3"/>
  <c r="E146" i="3" s="1"/>
  <c r="F145" i="3"/>
  <c r="F146" i="3" s="1"/>
  <c r="G145" i="3"/>
  <c r="G146" i="3" s="1"/>
  <c r="H145" i="3"/>
  <c r="H146" i="3" s="1"/>
  <c r="I145" i="3"/>
  <c r="D147" i="3"/>
  <c r="D148" i="3" s="1"/>
  <c r="E147" i="3"/>
  <c r="E148" i="3" s="1"/>
  <c r="F147" i="3"/>
  <c r="F148" i="3" s="1"/>
  <c r="G147" i="3"/>
  <c r="G148" i="3" s="1"/>
  <c r="H147" i="3"/>
  <c r="H148" i="3" s="1"/>
  <c r="I147" i="3"/>
  <c r="I148" i="3" s="1"/>
  <c r="J149" i="3"/>
  <c r="D150" i="3"/>
  <c r="D151" i="3" s="1"/>
  <c r="E150" i="3"/>
  <c r="E151" i="3" s="1"/>
  <c r="F150" i="3"/>
  <c r="F151" i="3" s="1"/>
  <c r="G150" i="3"/>
  <c r="G151" i="3" s="1"/>
  <c r="H150" i="3"/>
  <c r="H151" i="3" s="1"/>
  <c r="I150" i="3"/>
  <c r="D152" i="3"/>
  <c r="E152" i="3"/>
  <c r="F152" i="3"/>
  <c r="F153" i="3" s="1"/>
  <c r="G152" i="3"/>
  <c r="G153" i="3" s="1"/>
  <c r="H152" i="3"/>
  <c r="H153" i="3" s="1"/>
  <c r="I152" i="3"/>
  <c r="I153" i="3" s="1"/>
  <c r="D153" i="3"/>
  <c r="D154" i="3"/>
  <c r="E154" i="3"/>
  <c r="F154" i="3"/>
  <c r="G154" i="3"/>
  <c r="H154" i="3"/>
  <c r="I154" i="3"/>
  <c r="D155" i="3"/>
  <c r="E155" i="3"/>
  <c r="F155" i="3"/>
  <c r="G155" i="3"/>
  <c r="H155" i="3"/>
  <c r="I155" i="3"/>
  <c r="D156" i="3"/>
  <c r="E156" i="3"/>
  <c r="F156" i="3"/>
  <c r="F157" i="3" s="1"/>
  <c r="G156" i="3"/>
  <c r="G157" i="3" s="1"/>
  <c r="H156" i="3"/>
  <c r="H157" i="3" s="1"/>
  <c r="I156" i="3"/>
  <c r="D158" i="3"/>
  <c r="E158" i="3"/>
  <c r="E159" i="3" s="1"/>
  <c r="F158" i="3"/>
  <c r="F159" i="3" s="1"/>
  <c r="G158" i="3"/>
  <c r="H158" i="3"/>
  <c r="H159" i="3" s="1"/>
  <c r="I158" i="3"/>
  <c r="I159" i="3" s="1"/>
  <c r="G159" i="3"/>
  <c r="J160" i="3"/>
  <c r="D161" i="3"/>
  <c r="D162" i="3" s="1"/>
  <c r="E161" i="3"/>
  <c r="F161" i="3"/>
  <c r="F162" i="3" s="1"/>
  <c r="G161" i="3"/>
  <c r="G162" i="3" s="1"/>
  <c r="H161" i="3"/>
  <c r="H162" i="3" s="1"/>
  <c r="I161" i="3"/>
  <c r="D163" i="3"/>
  <c r="D164" i="3" s="1"/>
  <c r="E163" i="3"/>
  <c r="F163" i="3"/>
  <c r="F164" i="3" s="1"/>
  <c r="G163" i="3"/>
  <c r="G164" i="3" s="1"/>
  <c r="H163" i="3"/>
  <c r="H164" i="3" s="1"/>
  <c r="I163" i="3"/>
  <c r="I164" i="3" s="1"/>
  <c r="D165" i="3"/>
  <c r="E165" i="3"/>
  <c r="F165" i="3"/>
  <c r="G165" i="3"/>
  <c r="H165" i="3"/>
  <c r="I165" i="3"/>
  <c r="D166" i="3"/>
  <c r="E166" i="3"/>
  <c r="F166" i="3"/>
  <c r="G166" i="3"/>
  <c r="H166" i="3"/>
  <c r="I166" i="3"/>
  <c r="D167" i="3"/>
  <c r="E167" i="3"/>
  <c r="F167" i="3"/>
  <c r="F168" i="3" s="1"/>
  <c r="G167" i="3"/>
  <c r="G168" i="3" s="1"/>
  <c r="H167" i="3"/>
  <c r="H168" i="3" s="1"/>
  <c r="I167" i="3"/>
  <c r="D169" i="3"/>
  <c r="D170" i="3" s="1"/>
  <c r="E169" i="3"/>
  <c r="E170" i="3" s="1"/>
  <c r="F169" i="3"/>
  <c r="F170" i="3" s="1"/>
  <c r="G169" i="3"/>
  <c r="G170" i="3" s="1"/>
  <c r="H169" i="3"/>
  <c r="H170" i="3" s="1"/>
  <c r="I169" i="3"/>
  <c r="I170" i="3" s="1"/>
  <c r="J171" i="3"/>
  <c r="D172" i="3"/>
  <c r="E172" i="3"/>
  <c r="F172" i="3"/>
  <c r="F173" i="3" s="1"/>
  <c r="G172" i="3"/>
  <c r="G173" i="3" s="1"/>
  <c r="H172" i="3"/>
  <c r="H173" i="3" s="1"/>
  <c r="I172" i="3"/>
  <c r="D174" i="3"/>
  <c r="E174" i="3"/>
  <c r="F174" i="3"/>
  <c r="G174" i="3"/>
  <c r="H174" i="3"/>
  <c r="I174" i="3"/>
  <c r="D175" i="3"/>
  <c r="E175" i="3"/>
  <c r="F175" i="3"/>
  <c r="G175" i="3"/>
  <c r="H175" i="3"/>
  <c r="I175" i="3"/>
  <c r="D176" i="3"/>
  <c r="E176" i="3"/>
  <c r="F176" i="3"/>
  <c r="G176" i="3"/>
  <c r="H176" i="3"/>
  <c r="I176" i="3"/>
  <c r="D177" i="3"/>
  <c r="E177" i="3"/>
  <c r="F177" i="3"/>
  <c r="G177" i="3"/>
  <c r="H177" i="3"/>
  <c r="I177" i="3"/>
  <c r="D178" i="3"/>
  <c r="D179" i="3" s="1"/>
  <c r="E178" i="3"/>
  <c r="E179" i="3" s="1"/>
  <c r="F178" i="3"/>
  <c r="F179" i="3" s="1"/>
  <c r="G178" i="3"/>
  <c r="G179" i="3" s="1"/>
  <c r="H178" i="3"/>
  <c r="H179" i="3" s="1"/>
  <c r="I178" i="3"/>
  <c r="D180" i="3"/>
  <c r="D181" i="3" s="1"/>
  <c r="E180" i="3"/>
  <c r="E181" i="3" s="1"/>
  <c r="F180" i="3"/>
  <c r="F181" i="3" s="1"/>
  <c r="G180" i="3"/>
  <c r="G181" i="3" s="1"/>
  <c r="H180" i="3"/>
  <c r="H181" i="3" s="1"/>
  <c r="I180" i="3"/>
  <c r="I181" i="3" s="1"/>
  <c r="J182" i="3"/>
  <c r="D183" i="3"/>
  <c r="E183" i="3"/>
  <c r="F183" i="3"/>
  <c r="G183" i="3"/>
  <c r="H183" i="3"/>
  <c r="I183" i="3"/>
  <c r="D184" i="3"/>
  <c r="E184" i="3"/>
  <c r="F184" i="3"/>
  <c r="G184" i="3"/>
  <c r="H184" i="3"/>
  <c r="D185" i="3"/>
  <c r="E185" i="3"/>
  <c r="F185" i="3"/>
  <c r="G185" i="3"/>
  <c r="H185" i="3"/>
  <c r="I185" i="3"/>
  <c r="D186" i="3"/>
  <c r="E186" i="3"/>
  <c r="F186" i="3"/>
  <c r="G186" i="3"/>
  <c r="H186" i="3"/>
  <c r="I186" i="3"/>
  <c r="D189" i="3"/>
  <c r="E189" i="3"/>
  <c r="F189" i="3"/>
  <c r="F190" i="3" s="1"/>
  <c r="G189" i="3"/>
  <c r="G190" i="3" s="1"/>
  <c r="H189" i="3"/>
  <c r="H190" i="3" s="1"/>
  <c r="I189" i="3"/>
  <c r="D190" i="3"/>
  <c r="D191" i="3"/>
  <c r="E191" i="3"/>
  <c r="F191" i="3"/>
  <c r="F192" i="3" s="1"/>
  <c r="G191" i="3"/>
  <c r="G192" i="3" s="1"/>
  <c r="H191" i="3"/>
  <c r="H192" i="3" s="1"/>
  <c r="I191" i="3"/>
  <c r="I192" i="3" s="1"/>
  <c r="D192" i="3"/>
  <c r="J193" i="3"/>
  <c r="D194" i="3"/>
  <c r="E194" i="3"/>
  <c r="F194" i="3"/>
  <c r="F195" i="3" s="1"/>
  <c r="G194" i="3"/>
  <c r="G195" i="3" s="1"/>
  <c r="H194" i="3"/>
  <c r="H195" i="3" s="1"/>
  <c r="I194" i="3"/>
  <c r="D196" i="3"/>
  <c r="E196" i="3"/>
  <c r="J196" i="3" s="1"/>
  <c r="J197" i="3" s="1"/>
  <c r="F196" i="3"/>
  <c r="F197" i="3" s="1"/>
  <c r="G196" i="3"/>
  <c r="G197" i="3" s="1"/>
  <c r="H196" i="3"/>
  <c r="H197" i="3" s="1"/>
  <c r="I196" i="3"/>
  <c r="E197" i="3"/>
  <c r="I197" i="3"/>
  <c r="D200" i="3"/>
  <c r="E200" i="3"/>
  <c r="E201" i="3" s="1"/>
  <c r="F200" i="3"/>
  <c r="F201" i="3" s="1"/>
  <c r="G200" i="3"/>
  <c r="G201" i="3" s="1"/>
  <c r="H200" i="3"/>
  <c r="H201" i="3" s="1"/>
  <c r="I200" i="3"/>
  <c r="D201" i="3"/>
  <c r="D202" i="3"/>
  <c r="E202" i="3"/>
  <c r="E203" i="3" s="1"/>
  <c r="F202" i="3"/>
  <c r="F203" i="3" s="1"/>
  <c r="G202" i="3"/>
  <c r="G203" i="3" s="1"/>
  <c r="H202" i="3"/>
  <c r="H203" i="3" s="1"/>
  <c r="I202" i="3"/>
  <c r="I203" i="3" s="1"/>
  <c r="D203" i="3"/>
  <c r="J204" i="3"/>
  <c r="D205" i="3"/>
  <c r="E205" i="3"/>
  <c r="F205" i="3"/>
  <c r="G205" i="3"/>
  <c r="H205" i="3"/>
  <c r="I205" i="3"/>
  <c r="D206" i="3"/>
  <c r="E206" i="3"/>
  <c r="F206" i="3"/>
  <c r="G206" i="3"/>
  <c r="H206" i="3"/>
  <c r="D207" i="3"/>
  <c r="E207" i="3"/>
  <c r="F207" i="3"/>
  <c r="G207" i="3"/>
  <c r="H207" i="3"/>
  <c r="I207" i="3"/>
  <c r="D208" i="3"/>
  <c r="E208" i="3"/>
  <c r="F208" i="3"/>
  <c r="G208" i="3"/>
  <c r="H208" i="3"/>
  <c r="I208" i="3"/>
  <c r="D209" i="3"/>
  <c r="D210" i="3" s="1"/>
  <c r="E209" i="3"/>
  <c r="E210" i="3" s="1"/>
  <c r="F209" i="3"/>
  <c r="F210" i="3" s="1"/>
  <c r="G209" i="3"/>
  <c r="G210" i="3" s="1"/>
  <c r="H209" i="3"/>
  <c r="H210" i="3" s="1"/>
  <c r="I209" i="3"/>
  <c r="I210" i="3" s="1"/>
  <c r="D211" i="3"/>
  <c r="E211" i="3"/>
  <c r="E212" i="3" s="1"/>
  <c r="F211" i="3"/>
  <c r="F212" i="3" s="1"/>
  <c r="G211" i="3"/>
  <c r="G212" i="3" s="1"/>
  <c r="H211" i="3"/>
  <c r="H212" i="3" s="1"/>
  <c r="I211" i="3"/>
  <c r="D212" i="3"/>
  <c r="D213" i="3"/>
  <c r="E213" i="3"/>
  <c r="E214" i="3" s="1"/>
  <c r="F213" i="3"/>
  <c r="F214" i="3" s="1"/>
  <c r="G213" i="3"/>
  <c r="G214" i="3" s="1"/>
  <c r="H213" i="3"/>
  <c r="H214" i="3" s="1"/>
  <c r="I213" i="3"/>
  <c r="I214" i="3" s="1"/>
  <c r="D214" i="3"/>
  <c r="J215" i="3"/>
  <c r="D216" i="3"/>
  <c r="E216" i="3"/>
  <c r="F216" i="3"/>
  <c r="G216" i="3"/>
  <c r="H216" i="3"/>
  <c r="I216" i="3"/>
  <c r="D217" i="3"/>
  <c r="E217" i="3"/>
  <c r="F217" i="3"/>
  <c r="G217" i="3"/>
  <c r="H217" i="3"/>
  <c r="D218" i="3"/>
  <c r="E218" i="3"/>
  <c r="F218" i="3"/>
  <c r="G218" i="3"/>
  <c r="H218" i="3"/>
  <c r="I218" i="3"/>
  <c r="D219" i="3"/>
  <c r="E219" i="3"/>
  <c r="F219" i="3"/>
  <c r="G219" i="3"/>
  <c r="H219" i="3"/>
  <c r="I219" i="3"/>
  <c r="D220" i="3"/>
  <c r="E220" i="3"/>
  <c r="F220" i="3"/>
  <c r="F221" i="3" s="1"/>
  <c r="G220" i="3"/>
  <c r="G221" i="3" s="1"/>
  <c r="H220" i="3"/>
  <c r="H221" i="3" s="1"/>
  <c r="I220" i="3"/>
  <c r="E221" i="3"/>
  <c r="I221" i="3"/>
  <c r="D222" i="3"/>
  <c r="E222" i="3"/>
  <c r="E223" i="3" s="1"/>
  <c r="F222" i="3"/>
  <c r="F223" i="3" s="1"/>
  <c r="G222" i="3"/>
  <c r="G223" i="3" s="1"/>
  <c r="H222" i="3"/>
  <c r="H223" i="3" s="1"/>
  <c r="I222" i="3"/>
  <c r="D223" i="3"/>
  <c r="D224" i="3"/>
  <c r="E224" i="3"/>
  <c r="E225" i="3" s="1"/>
  <c r="F224" i="3"/>
  <c r="F225" i="3" s="1"/>
  <c r="G224" i="3"/>
  <c r="G225" i="3" s="1"/>
  <c r="H224" i="3"/>
  <c r="I224" i="3"/>
  <c r="I225" i="3" s="1"/>
  <c r="D225" i="3"/>
  <c r="H225" i="3"/>
  <c r="J226" i="3"/>
  <c r="D227" i="3"/>
  <c r="E227" i="3"/>
  <c r="F227" i="3"/>
  <c r="G227" i="3"/>
  <c r="H227" i="3"/>
  <c r="I227" i="3"/>
  <c r="D228" i="3"/>
  <c r="E228" i="3"/>
  <c r="F228" i="3"/>
  <c r="G228" i="3"/>
  <c r="H228" i="3"/>
  <c r="D229" i="3"/>
  <c r="E229" i="3"/>
  <c r="F229" i="3"/>
  <c r="G229" i="3"/>
  <c r="H229" i="3"/>
  <c r="I229" i="3"/>
  <c r="D230" i="3"/>
  <c r="E230" i="3"/>
  <c r="F230" i="3"/>
  <c r="G230" i="3"/>
  <c r="H230" i="3"/>
  <c r="I230" i="3"/>
  <c r="D231" i="3"/>
  <c r="D232" i="3" s="1"/>
  <c r="E231" i="3"/>
  <c r="E232" i="3" s="1"/>
  <c r="F231" i="3"/>
  <c r="F232" i="3" s="1"/>
  <c r="G231" i="3"/>
  <c r="G232" i="3" s="1"/>
  <c r="H231" i="3"/>
  <c r="H232" i="3" s="1"/>
  <c r="I231" i="3"/>
  <c r="I232" i="3" s="1"/>
  <c r="D233" i="3"/>
  <c r="E233" i="3"/>
  <c r="E234" i="3" s="1"/>
  <c r="F233" i="3"/>
  <c r="F234" i="3" s="1"/>
  <c r="G233" i="3"/>
  <c r="G234" i="3" s="1"/>
  <c r="H233" i="3"/>
  <c r="H234" i="3" s="1"/>
  <c r="I233" i="3"/>
  <c r="D234" i="3"/>
  <c r="D235" i="3"/>
  <c r="E235" i="3"/>
  <c r="E236" i="3" s="1"/>
  <c r="F235" i="3"/>
  <c r="F236" i="3" s="1"/>
  <c r="G235" i="3"/>
  <c r="G236" i="3" s="1"/>
  <c r="H235" i="3"/>
  <c r="H236" i="3" s="1"/>
  <c r="I235" i="3"/>
  <c r="I236" i="3" s="1"/>
  <c r="D236" i="3"/>
  <c r="J75" i="3" l="1"/>
  <c r="J76" i="3" s="1"/>
  <c r="E76" i="3"/>
  <c r="J172" i="3"/>
  <c r="J173" i="3" s="1"/>
  <c r="E173" i="3"/>
  <c r="J220" i="3"/>
  <c r="J221" i="3" s="1"/>
  <c r="J150" i="3"/>
  <c r="J151" i="3" s="1"/>
  <c r="J97" i="3"/>
  <c r="J98" i="3" s="1"/>
  <c r="J231" i="3"/>
  <c r="J209" i="3"/>
  <c r="J117" i="3"/>
  <c r="J118" i="3" s="1"/>
  <c r="J167" i="3"/>
  <c r="J168" i="3" s="1"/>
  <c r="E168" i="3"/>
  <c r="J194" i="3"/>
  <c r="J195" i="3" s="1"/>
  <c r="J156" i="3"/>
  <c r="J157" i="3" s="1"/>
  <c r="J145" i="3"/>
  <c r="J146" i="3" s="1"/>
  <c r="J132" i="3"/>
  <c r="J133" i="3" s="1"/>
  <c r="J108" i="3"/>
  <c r="J109" i="3" s="1"/>
  <c r="J103" i="3"/>
  <c r="J104" i="3" s="1"/>
  <c r="J95" i="3"/>
  <c r="J96" i="3" s="1"/>
  <c r="J81" i="3"/>
  <c r="J82" i="3" s="1"/>
  <c r="J73" i="3"/>
  <c r="J74" i="3" s="1"/>
  <c r="J232" i="3"/>
  <c r="J210" i="3"/>
  <c r="E195" i="3"/>
  <c r="E157" i="3"/>
  <c r="J119" i="3"/>
  <c r="J120" i="3" s="1"/>
  <c r="E109" i="3"/>
  <c r="E104" i="3"/>
  <c r="J86" i="3"/>
  <c r="E82" i="3"/>
  <c r="J158" i="3"/>
  <c r="J159" i="3" s="1"/>
  <c r="E133" i="3"/>
  <c r="E87" i="3"/>
  <c r="D195" i="3"/>
  <c r="D173" i="3"/>
  <c r="D159" i="3"/>
  <c r="D104" i="3"/>
  <c r="D98" i="3"/>
  <c r="J92" i="3"/>
  <c r="E93" i="3"/>
  <c r="J84" i="3"/>
  <c r="J85" i="3" s="1"/>
  <c r="E85" i="3"/>
  <c r="J93" i="3"/>
  <c r="D221" i="3"/>
  <c r="D197" i="3"/>
  <c r="J191" i="3"/>
  <c r="J192" i="3" s="1"/>
  <c r="E192" i="3"/>
  <c r="J189" i="3"/>
  <c r="J190" i="3" s="1"/>
  <c r="E190" i="3"/>
  <c r="D168" i="3"/>
  <c r="D157" i="3"/>
  <c r="J152" i="3"/>
  <c r="J153" i="3" s="1"/>
  <c r="E153" i="3"/>
  <c r="J147" i="3"/>
  <c r="J148" i="3" s="1"/>
  <c r="D118" i="3"/>
  <c r="D109" i="3"/>
  <c r="J90" i="3"/>
  <c r="J91" i="3" s="1"/>
  <c r="E91" i="3"/>
  <c r="J87" i="3"/>
  <c r="J79" i="3"/>
  <c r="J80" i="3" s="1"/>
  <c r="D76" i="3"/>
  <c r="J174" i="3"/>
  <c r="J175" i="3" s="1"/>
  <c r="J169" i="3"/>
  <c r="J170" i="3" s="1"/>
  <c r="J163" i="3"/>
  <c r="J164" i="3" s="1"/>
  <c r="E164" i="3"/>
  <c r="J161" i="3"/>
  <c r="J162" i="3" s="1"/>
  <c r="E162" i="3"/>
  <c r="D120" i="3"/>
  <c r="J114" i="3"/>
  <c r="J115" i="3" s="1"/>
  <c r="E115" i="3"/>
  <c r="J112" i="3"/>
  <c r="J113" i="3" s="1"/>
  <c r="E113" i="3"/>
  <c r="J106" i="3"/>
  <c r="J107" i="3" s="1"/>
  <c r="J101" i="3"/>
  <c r="J102" i="3" s="1"/>
  <c r="D96" i="3"/>
  <c r="D74" i="3"/>
  <c r="J224" i="3"/>
  <c r="J222" i="3"/>
  <c r="J218" i="3"/>
  <c r="J216" i="3"/>
  <c r="J219" i="3"/>
  <c r="J202" i="3"/>
  <c r="J200" i="3"/>
  <c r="J180" i="3"/>
  <c r="J178" i="3"/>
  <c r="J176" i="3"/>
  <c r="J88" i="3"/>
  <c r="J235" i="3"/>
  <c r="J236" i="3" s="1"/>
  <c r="J233" i="3"/>
  <c r="J229" i="3"/>
  <c r="J227" i="3"/>
  <c r="J230" i="3"/>
  <c r="J213" i="3"/>
  <c r="J214" i="3" s="1"/>
  <c r="J211" i="3"/>
  <c r="J207" i="3"/>
  <c r="J205" i="3"/>
  <c r="J208" i="3"/>
  <c r="J185" i="3"/>
  <c r="J183" i="3"/>
  <c r="J186" i="3"/>
  <c r="J154" i="3"/>
  <c r="J136" i="3"/>
  <c r="J137" i="3" s="1"/>
  <c r="J134" i="3"/>
  <c r="J130" i="3"/>
  <c r="J128" i="3"/>
  <c r="J131" i="3"/>
  <c r="J110" i="3"/>
  <c r="J165" i="3"/>
  <c r="J141" i="3"/>
  <c r="J139" i="3"/>
  <c r="J142" i="3"/>
  <c r="J125" i="3"/>
  <c r="J123" i="3"/>
  <c r="J99" i="3"/>
  <c r="J111" i="3" l="1"/>
  <c r="J129" i="3"/>
  <c r="J135" i="3"/>
  <c r="J155" i="3"/>
  <c r="J184" i="3"/>
  <c r="J206" i="3"/>
  <c r="J212" i="3"/>
  <c r="J228" i="3"/>
  <c r="J234" i="3"/>
  <c r="J89" i="3"/>
  <c r="J225" i="3"/>
  <c r="J100" i="3"/>
  <c r="J124" i="3"/>
  <c r="J126" i="3"/>
  <c r="J140" i="3"/>
  <c r="J166" i="3"/>
  <c r="J177" i="3"/>
  <c r="J179" i="3"/>
  <c r="J181" i="3"/>
  <c r="J201" i="3"/>
  <c r="J203" i="3"/>
  <c r="J217" i="3"/>
  <c r="J223" i="3"/>
  <c r="E78" i="10" l="1"/>
  <c r="S59" i="10" s="1"/>
  <c r="F78" i="10"/>
  <c r="T59" i="10" s="1"/>
  <c r="G78" i="10"/>
  <c r="U59" i="10" s="1"/>
  <c r="H78" i="10"/>
  <c r="V59" i="10" s="1"/>
  <c r="I78" i="10"/>
  <c r="W59" i="10" s="1"/>
  <c r="E76" i="10"/>
  <c r="F76" i="10"/>
  <c r="G76" i="10"/>
  <c r="H76" i="10"/>
  <c r="I76" i="10"/>
  <c r="E74" i="10"/>
  <c r="F74" i="10"/>
  <c r="G74" i="10"/>
  <c r="H74" i="10"/>
  <c r="I74" i="10"/>
  <c r="E72" i="10"/>
  <c r="F72" i="10"/>
  <c r="G72" i="10"/>
  <c r="H72" i="10"/>
  <c r="I72" i="10"/>
  <c r="E70" i="10"/>
  <c r="F70" i="10"/>
  <c r="G70" i="10"/>
  <c r="H70" i="10"/>
  <c r="I70" i="10"/>
  <c r="E164" i="10"/>
  <c r="F164" i="10"/>
  <c r="G164" i="10"/>
  <c r="H164" i="10"/>
  <c r="I164" i="10"/>
  <c r="E166" i="10"/>
  <c r="S67" i="10" s="1"/>
  <c r="F166" i="10"/>
  <c r="T67" i="10" s="1"/>
  <c r="G166" i="10"/>
  <c r="U67" i="10" s="1"/>
  <c r="H166" i="10"/>
  <c r="V67" i="10" s="1"/>
  <c r="I166" i="10"/>
  <c r="W67" i="10" s="1"/>
  <c r="E162" i="10"/>
  <c r="F162" i="10"/>
  <c r="G162" i="10"/>
  <c r="H162" i="10"/>
  <c r="I162" i="10"/>
  <c r="E160" i="10"/>
  <c r="F160" i="10"/>
  <c r="G160" i="10"/>
  <c r="H160" i="10"/>
  <c r="I160" i="10"/>
  <c r="E158" i="10"/>
  <c r="F158" i="10"/>
  <c r="G158" i="10"/>
  <c r="H158" i="10"/>
  <c r="I158" i="10"/>
  <c r="AA50" i="10" l="1"/>
  <c r="J332" i="10"/>
  <c r="I332" i="10"/>
  <c r="H332" i="10"/>
  <c r="G332" i="10"/>
  <c r="F332" i="10"/>
  <c r="E332" i="10"/>
  <c r="D332" i="10"/>
  <c r="C332" i="10"/>
  <c r="J331" i="10"/>
  <c r="X82" i="10" s="1"/>
  <c r="I331" i="10"/>
  <c r="W82" i="10" s="1"/>
  <c r="H331" i="10"/>
  <c r="V82" i="10" s="1"/>
  <c r="G331" i="10"/>
  <c r="U82" i="10" s="1"/>
  <c r="F331" i="10"/>
  <c r="T82" i="10" s="1"/>
  <c r="E331" i="10"/>
  <c r="S82" i="10" s="1"/>
  <c r="D331" i="10"/>
  <c r="R82" i="10" s="1"/>
  <c r="C331" i="10"/>
  <c r="B331" i="10"/>
  <c r="J330" i="10"/>
  <c r="I330" i="10"/>
  <c r="H330" i="10"/>
  <c r="G330" i="10"/>
  <c r="F330" i="10"/>
  <c r="E330" i="10"/>
  <c r="D330" i="10"/>
  <c r="C330" i="10"/>
  <c r="J329" i="10"/>
  <c r="I329" i="10"/>
  <c r="H329" i="10"/>
  <c r="G329" i="10"/>
  <c r="F329" i="10"/>
  <c r="E329" i="10"/>
  <c r="D329" i="10"/>
  <c r="C329" i="10"/>
  <c r="B329" i="10"/>
  <c r="J328" i="10"/>
  <c r="I328" i="10"/>
  <c r="H328" i="10"/>
  <c r="G328" i="10"/>
  <c r="F328" i="10"/>
  <c r="E328" i="10"/>
  <c r="D328" i="10"/>
  <c r="C328" i="10"/>
  <c r="J327" i="10"/>
  <c r="I327" i="10"/>
  <c r="H327" i="10"/>
  <c r="G327" i="10"/>
  <c r="F327" i="10"/>
  <c r="E327" i="10"/>
  <c r="D327" i="10"/>
  <c r="C327" i="10"/>
  <c r="B327" i="10"/>
  <c r="J326" i="10"/>
  <c r="I326" i="10"/>
  <c r="H326" i="10"/>
  <c r="G326" i="10"/>
  <c r="F326" i="10"/>
  <c r="E326" i="10"/>
  <c r="D326" i="10"/>
  <c r="C326" i="10"/>
  <c r="J325" i="10"/>
  <c r="I325" i="10"/>
  <c r="H325" i="10"/>
  <c r="G325" i="10"/>
  <c r="F325" i="10"/>
  <c r="E325" i="10"/>
  <c r="D325" i="10"/>
  <c r="C325" i="10"/>
  <c r="B325" i="10"/>
  <c r="J324" i="10"/>
  <c r="I324" i="10"/>
  <c r="H324" i="10"/>
  <c r="G324" i="10"/>
  <c r="F324" i="10"/>
  <c r="E324" i="10"/>
  <c r="D324" i="10"/>
  <c r="C324" i="10"/>
  <c r="J323" i="10"/>
  <c r="I323" i="10"/>
  <c r="H323" i="10"/>
  <c r="G323" i="10"/>
  <c r="F323" i="10"/>
  <c r="E323" i="10"/>
  <c r="D323" i="10"/>
  <c r="C323" i="10"/>
  <c r="B323" i="10"/>
  <c r="N322" i="10"/>
  <c r="M322" i="10"/>
  <c r="L322" i="10"/>
  <c r="K322" i="10"/>
  <c r="J322" i="10"/>
  <c r="I322" i="10"/>
  <c r="H322" i="10"/>
  <c r="G322" i="10"/>
  <c r="F322" i="10"/>
  <c r="E322" i="10"/>
  <c r="D322" i="10"/>
  <c r="C322" i="10"/>
  <c r="B322" i="10"/>
  <c r="A322" i="10"/>
  <c r="J321" i="10"/>
  <c r="I321" i="10"/>
  <c r="H321" i="10"/>
  <c r="G321" i="10"/>
  <c r="F321" i="10"/>
  <c r="E321" i="10"/>
  <c r="D321" i="10"/>
  <c r="C321" i="10"/>
  <c r="J320" i="10"/>
  <c r="X81" i="10" s="1"/>
  <c r="I320" i="10"/>
  <c r="W81" i="10" s="1"/>
  <c r="H320" i="10"/>
  <c r="V81" i="10" s="1"/>
  <c r="G320" i="10"/>
  <c r="U81" i="10" s="1"/>
  <c r="F320" i="10"/>
  <c r="T81" i="10" s="1"/>
  <c r="E320" i="10"/>
  <c r="S81" i="10" s="1"/>
  <c r="D320" i="10"/>
  <c r="R81" i="10" s="1"/>
  <c r="C320" i="10"/>
  <c r="B320" i="10"/>
  <c r="J319" i="10"/>
  <c r="I319" i="10"/>
  <c r="H319" i="10"/>
  <c r="G319" i="10"/>
  <c r="F319" i="10"/>
  <c r="E319" i="10"/>
  <c r="D319" i="10"/>
  <c r="C319" i="10"/>
  <c r="J318" i="10"/>
  <c r="I318" i="10"/>
  <c r="H318" i="10"/>
  <c r="G318" i="10"/>
  <c r="F318" i="10"/>
  <c r="E318" i="10"/>
  <c r="D318" i="10"/>
  <c r="C318" i="10"/>
  <c r="B318" i="10"/>
  <c r="J317" i="10"/>
  <c r="I317" i="10"/>
  <c r="H317" i="10"/>
  <c r="G317" i="10"/>
  <c r="F317" i="10"/>
  <c r="E317" i="10"/>
  <c r="D317" i="10"/>
  <c r="C317" i="10"/>
  <c r="J316" i="10"/>
  <c r="I316" i="10"/>
  <c r="H316" i="10"/>
  <c r="G316" i="10"/>
  <c r="F316" i="10"/>
  <c r="E316" i="10"/>
  <c r="D316" i="10"/>
  <c r="C316" i="10"/>
  <c r="B316" i="10"/>
  <c r="J315" i="10"/>
  <c r="I315" i="10"/>
  <c r="H315" i="10"/>
  <c r="G315" i="10"/>
  <c r="F315" i="10"/>
  <c r="E315" i="10"/>
  <c r="D315" i="10"/>
  <c r="C315" i="10"/>
  <c r="J314" i="10"/>
  <c r="I314" i="10"/>
  <c r="H314" i="10"/>
  <c r="G314" i="10"/>
  <c r="F314" i="10"/>
  <c r="E314" i="10"/>
  <c r="D314" i="10"/>
  <c r="C314" i="10"/>
  <c r="B314" i="10"/>
  <c r="J313" i="10"/>
  <c r="I313" i="10"/>
  <c r="H313" i="10"/>
  <c r="G313" i="10"/>
  <c r="F313" i="10"/>
  <c r="E313" i="10"/>
  <c r="D313" i="10"/>
  <c r="C313" i="10"/>
  <c r="J312" i="10"/>
  <c r="I312" i="10"/>
  <c r="H312" i="10"/>
  <c r="G312" i="10"/>
  <c r="F312" i="10"/>
  <c r="E312" i="10"/>
  <c r="D312" i="10"/>
  <c r="C312" i="10"/>
  <c r="B312" i="10"/>
  <c r="N311" i="10"/>
  <c r="M311" i="10"/>
  <c r="L311" i="10"/>
  <c r="K311" i="10"/>
  <c r="J311" i="10"/>
  <c r="I311" i="10"/>
  <c r="H311" i="10"/>
  <c r="G311" i="10"/>
  <c r="F311" i="10"/>
  <c r="E311" i="10"/>
  <c r="D311" i="10"/>
  <c r="C311" i="10"/>
  <c r="B311" i="10"/>
  <c r="A311" i="10"/>
  <c r="J310" i="10"/>
  <c r="I310" i="10"/>
  <c r="H310" i="10"/>
  <c r="G310" i="10"/>
  <c r="F310" i="10"/>
  <c r="E310" i="10"/>
  <c r="D310" i="10"/>
  <c r="C310" i="10"/>
  <c r="J309" i="10"/>
  <c r="X80" i="10" s="1"/>
  <c r="I309" i="10"/>
  <c r="W80" i="10" s="1"/>
  <c r="H309" i="10"/>
  <c r="V80" i="10" s="1"/>
  <c r="G309" i="10"/>
  <c r="U80" i="10" s="1"/>
  <c r="F309" i="10"/>
  <c r="T80" i="10" s="1"/>
  <c r="E309" i="10"/>
  <c r="S80" i="10" s="1"/>
  <c r="D309" i="10"/>
  <c r="R80" i="10" s="1"/>
  <c r="C309" i="10"/>
  <c r="B309" i="10"/>
  <c r="J308" i="10"/>
  <c r="I308" i="10"/>
  <c r="H308" i="10"/>
  <c r="G308" i="10"/>
  <c r="F308" i="10"/>
  <c r="E308" i="10"/>
  <c r="D308" i="10"/>
  <c r="C308" i="10"/>
  <c r="J307" i="10"/>
  <c r="I307" i="10"/>
  <c r="H307" i="10"/>
  <c r="G307" i="10"/>
  <c r="F307" i="10"/>
  <c r="E307" i="10"/>
  <c r="D307" i="10"/>
  <c r="C307" i="10"/>
  <c r="B307" i="10"/>
  <c r="J306" i="10"/>
  <c r="I306" i="10"/>
  <c r="H306" i="10"/>
  <c r="G306" i="10"/>
  <c r="F306" i="10"/>
  <c r="E306" i="10"/>
  <c r="D306" i="10"/>
  <c r="C306" i="10"/>
  <c r="J305" i="10"/>
  <c r="I305" i="10"/>
  <c r="H305" i="10"/>
  <c r="G305" i="10"/>
  <c r="F305" i="10"/>
  <c r="E305" i="10"/>
  <c r="D305" i="10"/>
  <c r="C305" i="10"/>
  <c r="B305" i="10"/>
  <c r="J304" i="10"/>
  <c r="I304" i="10"/>
  <c r="H304" i="10"/>
  <c r="G304" i="10"/>
  <c r="F304" i="10"/>
  <c r="E304" i="10"/>
  <c r="D304" i="10"/>
  <c r="C304" i="10"/>
  <c r="J303" i="10"/>
  <c r="I303" i="10"/>
  <c r="H303" i="10"/>
  <c r="G303" i="10"/>
  <c r="F303" i="10"/>
  <c r="E303" i="10"/>
  <c r="D303" i="10"/>
  <c r="C303" i="10"/>
  <c r="B303" i="10"/>
  <c r="J302" i="10"/>
  <c r="I302" i="10"/>
  <c r="H302" i="10"/>
  <c r="G302" i="10"/>
  <c r="F302" i="10"/>
  <c r="E302" i="10"/>
  <c r="D302" i="10"/>
  <c r="C302" i="10"/>
  <c r="J301" i="10"/>
  <c r="I301" i="10"/>
  <c r="H301" i="10"/>
  <c r="G301" i="10"/>
  <c r="F301" i="10"/>
  <c r="E301" i="10"/>
  <c r="D301" i="10"/>
  <c r="C301" i="10"/>
  <c r="B301" i="10"/>
  <c r="N300" i="10"/>
  <c r="M300" i="10"/>
  <c r="L300" i="10"/>
  <c r="K300" i="10"/>
  <c r="J300" i="10"/>
  <c r="I300" i="10"/>
  <c r="H300" i="10"/>
  <c r="G300" i="10"/>
  <c r="F300" i="10"/>
  <c r="E300" i="10"/>
  <c r="D300" i="10"/>
  <c r="C300" i="10"/>
  <c r="B300" i="10"/>
  <c r="A300" i="10"/>
  <c r="J299" i="10"/>
  <c r="I299" i="10"/>
  <c r="H299" i="10"/>
  <c r="G299" i="10"/>
  <c r="F299" i="10"/>
  <c r="E299" i="10"/>
  <c r="D299" i="10"/>
  <c r="C299" i="10"/>
  <c r="J298" i="10"/>
  <c r="X79" i="10" s="1"/>
  <c r="I298" i="10"/>
  <c r="W79" i="10" s="1"/>
  <c r="H298" i="10"/>
  <c r="V79" i="10" s="1"/>
  <c r="G298" i="10"/>
  <c r="U79" i="10" s="1"/>
  <c r="F298" i="10"/>
  <c r="T79" i="10" s="1"/>
  <c r="E298" i="10"/>
  <c r="S79" i="10" s="1"/>
  <c r="D298" i="10"/>
  <c r="R79" i="10" s="1"/>
  <c r="C298" i="10"/>
  <c r="B298" i="10"/>
  <c r="J297" i="10"/>
  <c r="I297" i="10"/>
  <c r="H297" i="10"/>
  <c r="G297" i="10"/>
  <c r="F297" i="10"/>
  <c r="E297" i="10"/>
  <c r="D297" i="10"/>
  <c r="C297" i="10"/>
  <c r="J296" i="10"/>
  <c r="I296" i="10"/>
  <c r="H296" i="10"/>
  <c r="G296" i="10"/>
  <c r="F296" i="10"/>
  <c r="E296" i="10"/>
  <c r="D296" i="10"/>
  <c r="C296" i="10"/>
  <c r="B296" i="10"/>
  <c r="J295" i="10"/>
  <c r="I295" i="10"/>
  <c r="H295" i="10"/>
  <c r="G295" i="10"/>
  <c r="F295" i="10"/>
  <c r="E295" i="10"/>
  <c r="D295" i="10"/>
  <c r="C295" i="10"/>
  <c r="M294" i="10"/>
  <c r="AC162" i="10" s="1"/>
  <c r="L294" i="10"/>
  <c r="K294" i="10"/>
  <c r="J294" i="10"/>
  <c r="I294" i="10"/>
  <c r="H294" i="10"/>
  <c r="G294" i="10"/>
  <c r="F294" i="10"/>
  <c r="E294" i="10"/>
  <c r="D294" i="10"/>
  <c r="C294" i="10"/>
  <c r="B294" i="10"/>
  <c r="J293" i="10"/>
  <c r="I293" i="10"/>
  <c r="H293" i="10"/>
  <c r="G293" i="10"/>
  <c r="F293" i="10"/>
  <c r="E293" i="10"/>
  <c r="D293" i="10"/>
  <c r="C293" i="10"/>
  <c r="J292" i="10"/>
  <c r="I292" i="10"/>
  <c r="H292" i="10"/>
  <c r="G292" i="10"/>
  <c r="F292" i="10"/>
  <c r="E292" i="10"/>
  <c r="D292" i="10"/>
  <c r="C292" i="10"/>
  <c r="B292" i="10"/>
  <c r="J291" i="10"/>
  <c r="I291" i="10"/>
  <c r="H291" i="10"/>
  <c r="G291" i="10"/>
  <c r="F291" i="10"/>
  <c r="E291" i="10"/>
  <c r="D291" i="10"/>
  <c r="C291" i="10"/>
  <c r="J290" i="10"/>
  <c r="I290" i="10"/>
  <c r="H290" i="10"/>
  <c r="G290" i="10"/>
  <c r="F290" i="10"/>
  <c r="E290" i="10"/>
  <c r="D290" i="10"/>
  <c r="C290" i="10"/>
  <c r="B290" i="10"/>
  <c r="N289" i="10"/>
  <c r="M289" i="10"/>
  <c r="L289" i="10"/>
  <c r="K289" i="10"/>
  <c r="J289" i="10"/>
  <c r="I289" i="10"/>
  <c r="H289" i="10"/>
  <c r="G289" i="10"/>
  <c r="F289" i="10"/>
  <c r="E289" i="10"/>
  <c r="D289" i="10"/>
  <c r="C289" i="10"/>
  <c r="B289" i="10"/>
  <c r="A289" i="10"/>
  <c r="J288" i="10"/>
  <c r="I288" i="10"/>
  <c r="H288" i="10"/>
  <c r="G288" i="10"/>
  <c r="F288" i="10"/>
  <c r="E288" i="10"/>
  <c r="D288" i="10"/>
  <c r="C288" i="10"/>
  <c r="J287" i="10"/>
  <c r="X78" i="10" s="1"/>
  <c r="I287" i="10"/>
  <c r="W78" i="10" s="1"/>
  <c r="H287" i="10"/>
  <c r="V78" i="10" s="1"/>
  <c r="G287" i="10"/>
  <c r="U78" i="10" s="1"/>
  <c r="F287" i="10"/>
  <c r="T78" i="10" s="1"/>
  <c r="E287" i="10"/>
  <c r="S78" i="10" s="1"/>
  <c r="D287" i="10"/>
  <c r="R78" i="10" s="1"/>
  <c r="C287" i="10"/>
  <c r="B287" i="10"/>
  <c r="J286" i="10"/>
  <c r="I286" i="10"/>
  <c r="H286" i="10"/>
  <c r="G286" i="10"/>
  <c r="F286" i="10"/>
  <c r="E286" i="10"/>
  <c r="D286" i="10"/>
  <c r="C286" i="10"/>
  <c r="J285" i="10"/>
  <c r="I285" i="10"/>
  <c r="H285" i="10"/>
  <c r="G285" i="10"/>
  <c r="F285" i="10"/>
  <c r="E285" i="10"/>
  <c r="D285" i="10"/>
  <c r="C285" i="10"/>
  <c r="B285" i="10"/>
  <c r="J284" i="10"/>
  <c r="I284" i="10"/>
  <c r="H284" i="10"/>
  <c r="G284" i="10"/>
  <c r="F284" i="10"/>
  <c r="E284" i="10"/>
  <c r="D284" i="10"/>
  <c r="C284" i="10"/>
  <c r="M283" i="10"/>
  <c r="AB162" i="10" s="1"/>
  <c r="L283" i="10"/>
  <c r="K283" i="10"/>
  <c r="J283" i="10"/>
  <c r="I283" i="10"/>
  <c r="H283" i="10"/>
  <c r="G283" i="10"/>
  <c r="F283" i="10"/>
  <c r="E283" i="10"/>
  <c r="D283" i="10"/>
  <c r="C283" i="10"/>
  <c r="B283" i="10"/>
  <c r="J282" i="10"/>
  <c r="I282" i="10"/>
  <c r="H282" i="10"/>
  <c r="G282" i="10"/>
  <c r="F282" i="10"/>
  <c r="E282" i="10"/>
  <c r="D282" i="10"/>
  <c r="C282" i="10"/>
  <c r="J281" i="10"/>
  <c r="I281" i="10"/>
  <c r="H281" i="10"/>
  <c r="G281" i="10"/>
  <c r="F281" i="10"/>
  <c r="E281" i="10"/>
  <c r="D281" i="10"/>
  <c r="C281" i="10"/>
  <c r="B281" i="10"/>
  <c r="J280" i="10"/>
  <c r="I280" i="10"/>
  <c r="H280" i="10"/>
  <c r="G280" i="10"/>
  <c r="F280" i="10"/>
  <c r="E280" i="10"/>
  <c r="D280" i="10"/>
  <c r="C280" i="10"/>
  <c r="J279" i="10"/>
  <c r="I279" i="10"/>
  <c r="H279" i="10"/>
  <c r="G279" i="10"/>
  <c r="F279" i="10"/>
  <c r="E279" i="10"/>
  <c r="D279" i="10"/>
  <c r="C279" i="10"/>
  <c r="B279" i="10"/>
  <c r="N278" i="10"/>
  <c r="M278" i="10"/>
  <c r="L278" i="10"/>
  <c r="K278" i="10"/>
  <c r="J278" i="10"/>
  <c r="I278" i="10"/>
  <c r="H278" i="10"/>
  <c r="G278" i="10"/>
  <c r="F278" i="10"/>
  <c r="E278" i="10"/>
  <c r="D278" i="10"/>
  <c r="C278" i="10"/>
  <c r="B278" i="10"/>
  <c r="A278" i="10"/>
  <c r="J277" i="10"/>
  <c r="I277" i="10"/>
  <c r="H277" i="10"/>
  <c r="G277" i="10"/>
  <c r="F277" i="10"/>
  <c r="E277" i="10"/>
  <c r="D277" i="10"/>
  <c r="C277" i="10"/>
  <c r="J276" i="10"/>
  <c r="X77" i="10" s="1"/>
  <c r="I276" i="10"/>
  <c r="W77" i="10" s="1"/>
  <c r="H276" i="10"/>
  <c r="V77" i="10" s="1"/>
  <c r="G276" i="10"/>
  <c r="U77" i="10" s="1"/>
  <c r="F276" i="10"/>
  <c r="T77" i="10" s="1"/>
  <c r="E276" i="10"/>
  <c r="S77" i="10" s="1"/>
  <c r="D276" i="10"/>
  <c r="R77" i="10" s="1"/>
  <c r="C276" i="10"/>
  <c r="B276" i="10"/>
  <c r="J275" i="10"/>
  <c r="I275" i="10"/>
  <c r="H275" i="10"/>
  <c r="G275" i="10"/>
  <c r="F275" i="10"/>
  <c r="E275" i="10"/>
  <c r="D275" i="10"/>
  <c r="C275" i="10"/>
  <c r="J274" i="10"/>
  <c r="I274" i="10"/>
  <c r="H274" i="10"/>
  <c r="G274" i="10"/>
  <c r="F274" i="10"/>
  <c r="E274" i="10"/>
  <c r="D274" i="10"/>
  <c r="C274" i="10"/>
  <c r="B274" i="10"/>
  <c r="J273" i="10"/>
  <c r="I273" i="10"/>
  <c r="H273" i="10"/>
  <c r="G273" i="10"/>
  <c r="F273" i="10"/>
  <c r="E273" i="10"/>
  <c r="D273" i="10"/>
  <c r="C273" i="10"/>
  <c r="J272" i="10"/>
  <c r="I272" i="10"/>
  <c r="H272" i="10"/>
  <c r="G272" i="10"/>
  <c r="F272" i="10"/>
  <c r="E272" i="10"/>
  <c r="D272" i="10"/>
  <c r="C272" i="10"/>
  <c r="B272" i="10"/>
  <c r="J271" i="10"/>
  <c r="I271" i="10"/>
  <c r="H271" i="10"/>
  <c r="G271" i="10"/>
  <c r="F271" i="10"/>
  <c r="E271" i="10"/>
  <c r="D271" i="10"/>
  <c r="C271" i="10"/>
  <c r="J270" i="10"/>
  <c r="I270" i="10"/>
  <c r="H270" i="10"/>
  <c r="G270" i="10"/>
  <c r="F270" i="10"/>
  <c r="E270" i="10"/>
  <c r="D270" i="10"/>
  <c r="C270" i="10"/>
  <c r="B270" i="10"/>
  <c r="J269" i="10"/>
  <c r="I269" i="10"/>
  <c r="H269" i="10"/>
  <c r="G269" i="10"/>
  <c r="F269" i="10"/>
  <c r="E269" i="10"/>
  <c r="D269" i="10"/>
  <c r="C269" i="10"/>
  <c r="J268" i="10"/>
  <c r="I268" i="10"/>
  <c r="H268" i="10"/>
  <c r="G268" i="10"/>
  <c r="F268" i="10"/>
  <c r="E268" i="10"/>
  <c r="D268" i="10"/>
  <c r="C268" i="10"/>
  <c r="B268" i="10"/>
  <c r="N267" i="10"/>
  <c r="M267" i="10"/>
  <c r="L267" i="10"/>
  <c r="K267" i="10"/>
  <c r="J267" i="10"/>
  <c r="I267" i="10"/>
  <c r="H267" i="10"/>
  <c r="G267" i="10"/>
  <c r="F267" i="10"/>
  <c r="E267" i="10"/>
  <c r="D267" i="10"/>
  <c r="C267" i="10"/>
  <c r="B267" i="10"/>
  <c r="A267" i="10"/>
  <c r="J266" i="10"/>
  <c r="I266" i="10"/>
  <c r="H266" i="10"/>
  <c r="G266" i="10"/>
  <c r="F266" i="10"/>
  <c r="E266" i="10"/>
  <c r="D266" i="10"/>
  <c r="C266" i="10"/>
  <c r="J265" i="10"/>
  <c r="X76" i="10" s="1"/>
  <c r="I265" i="10"/>
  <c r="W76" i="10" s="1"/>
  <c r="H265" i="10"/>
  <c r="V76" i="10" s="1"/>
  <c r="G265" i="10"/>
  <c r="U76" i="10" s="1"/>
  <c r="F265" i="10"/>
  <c r="T76" i="10" s="1"/>
  <c r="E265" i="10"/>
  <c r="S76" i="10" s="1"/>
  <c r="D265" i="10"/>
  <c r="R76" i="10" s="1"/>
  <c r="C265" i="10"/>
  <c r="B265" i="10"/>
  <c r="J264" i="10"/>
  <c r="I264" i="10"/>
  <c r="H264" i="10"/>
  <c r="G264" i="10"/>
  <c r="F264" i="10"/>
  <c r="E264" i="10"/>
  <c r="D264" i="10"/>
  <c r="C264" i="10"/>
  <c r="J263" i="10"/>
  <c r="I263" i="10"/>
  <c r="H263" i="10"/>
  <c r="G263" i="10"/>
  <c r="F263" i="10"/>
  <c r="E263" i="10"/>
  <c r="D263" i="10"/>
  <c r="C263" i="10"/>
  <c r="B263" i="10"/>
  <c r="J262" i="10"/>
  <c r="I262" i="10"/>
  <c r="H262" i="10"/>
  <c r="G262" i="10"/>
  <c r="F262" i="10"/>
  <c r="E262" i="10"/>
  <c r="D262" i="10"/>
  <c r="C262" i="10"/>
  <c r="J261" i="10"/>
  <c r="I261" i="10"/>
  <c r="H261" i="10"/>
  <c r="G261" i="10"/>
  <c r="F261" i="10"/>
  <c r="E261" i="10"/>
  <c r="D261" i="10"/>
  <c r="C261" i="10"/>
  <c r="B261" i="10"/>
  <c r="J260" i="10"/>
  <c r="I260" i="10"/>
  <c r="H260" i="10"/>
  <c r="G260" i="10"/>
  <c r="F260" i="10"/>
  <c r="E260" i="10"/>
  <c r="D260" i="10"/>
  <c r="C260" i="10"/>
  <c r="J259" i="10"/>
  <c r="I259" i="10"/>
  <c r="H259" i="10"/>
  <c r="G259" i="10"/>
  <c r="F259" i="10"/>
  <c r="E259" i="10"/>
  <c r="D259" i="10"/>
  <c r="C259" i="10"/>
  <c r="B259" i="10"/>
  <c r="J258" i="10"/>
  <c r="I258" i="10"/>
  <c r="H258" i="10"/>
  <c r="G258" i="10"/>
  <c r="F258" i="10"/>
  <c r="E258" i="10"/>
  <c r="D258" i="10"/>
  <c r="C258" i="10"/>
  <c r="J257" i="10"/>
  <c r="I257" i="10"/>
  <c r="H257" i="10"/>
  <c r="G257" i="10"/>
  <c r="F257" i="10"/>
  <c r="E257" i="10"/>
  <c r="D257" i="10"/>
  <c r="C257" i="10"/>
  <c r="B257" i="10"/>
  <c r="N256" i="10"/>
  <c r="M256" i="10"/>
  <c r="L256" i="10"/>
  <c r="K256" i="10"/>
  <c r="J256" i="10"/>
  <c r="I256" i="10"/>
  <c r="H256" i="10"/>
  <c r="G256" i="10"/>
  <c r="F256" i="10"/>
  <c r="E256" i="10"/>
  <c r="D256" i="10"/>
  <c r="C256" i="10"/>
  <c r="B256" i="10"/>
  <c r="A256" i="10"/>
  <c r="J255" i="10"/>
  <c r="I255" i="10"/>
  <c r="H255" i="10"/>
  <c r="G255" i="10"/>
  <c r="F255" i="10"/>
  <c r="E255" i="10"/>
  <c r="D255" i="10"/>
  <c r="C255" i="10"/>
  <c r="J254" i="10"/>
  <c r="X75" i="10" s="1"/>
  <c r="I254" i="10"/>
  <c r="W75" i="10" s="1"/>
  <c r="H254" i="10"/>
  <c r="V75" i="10" s="1"/>
  <c r="G254" i="10"/>
  <c r="U75" i="10" s="1"/>
  <c r="F254" i="10"/>
  <c r="T75" i="10" s="1"/>
  <c r="E254" i="10"/>
  <c r="S75" i="10" s="1"/>
  <c r="D254" i="10"/>
  <c r="R75" i="10" s="1"/>
  <c r="C254" i="10"/>
  <c r="B254" i="10"/>
  <c r="J253" i="10"/>
  <c r="I253" i="10"/>
  <c r="H253" i="10"/>
  <c r="G253" i="10"/>
  <c r="F253" i="10"/>
  <c r="E253" i="10"/>
  <c r="D253" i="10"/>
  <c r="C253" i="10"/>
  <c r="J252" i="10"/>
  <c r="I252" i="10"/>
  <c r="H252" i="10"/>
  <c r="G252" i="10"/>
  <c r="F252" i="10"/>
  <c r="E252" i="10"/>
  <c r="D252" i="10"/>
  <c r="C252" i="10"/>
  <c r="B252" i="10"/>
  <c r="J251" i="10"/>
  <c r="I251" i="10"/>
  <c r="H251" i="10"/>
  <c r="G251" i="10"/>
  <c r="F251" i="10"/>
  <c r="E251" i="10"/>
  <c r="D251" i="10"/>
  <c r="C251" i="10"/>
  <c r="J250" i="10"/>
  <c r="I250" i="10"/>
  <c r="H250" i="10"/>
  <c r="G250" i="10"/>
  <c r="F250" i="10"/>
  <c r="E250" i="10"/>
  <c r="D250" i="10"/>
  <c r="C250" i="10"/>
  <c r="B250" i="10"/>
  <c r="J249" i="10"/>
  <c r="I249" i="10"/>
  <c r="H249" i="10"/>
  <c r="G249" i="10"/>
  <c r="F249" i="10"/>
  <c r="E249" i="10"/>
  <c r="D249" i="10"/>
  <c r="C249" i="10"/>
  <c r="J248" i="10"/>
  <c r="I248" i="10"/>
  <c r="H248" i="10"/>
  <c r="G248" i="10"/>
  <c r="F248" i="10"/>
  <c r="E248" i="10"/>
  <c r="D248" i="10"/>
  <c r="C248" i="10"/>
  <c r="B248" i="10"/>
  <c r="J247" i="10"/>
  <c r="I247" i="10"/>
  <c r="H247" i="10"/>
  <c r="G247" i="10"/>
  <c r="F247" i="10"/>
  <c r="E247" i="10"/>
  <c r="D247" i="10"/>
  <c r="C247" i="10"/>
  <c r="J246" i="10"/>
  <c r="I246" i="10"/>
  <c r="H246" i="10"/>
  <c r="G246" i="10"/>
  <c r="F246" i="10"/>
  <c r="E246" i="10"/>
  <c r="D246" i="10"/>
  <c r="C246" i="10"/>
  <c r="B246" i="10"/>
  <c r="N245" i="10"/>
  <c r="M245" i="10"/>
  <c r="L245" i="10"/>
  <c r="K245" i="10"/>
  <c r="J245" i="10"/>
  <c r="I245" i="10"/>
  <c r="H245" i="10"/>
  <c r="G245" i="10"/>
  <c r="F245" i="10"/>
  <c r="E245" i="10"/>
  <c r="D245" i="10"/>
  <c r="C245" i="10"/>
  <c r="B245" i="10"/>
  <c r="A245" i="10"/>
  <c r="J244" i="10"/>
  <c r="I244" i="10"/>
  <c r="H244" i="10"/>
  <c r="G244" i="10"/>
  <c r="F244" i="10"/>
  <c r="E244" i="10"/>
  <c r="D244" i="10"/>
  <c r="C244" i="10"/>
  <c r="J243" i="10"/>
  <c r="X74" i="10" s="1"/>
  <c r="I243" i="10"/>
  <c r="W74" i="10" s="1"/>
  <c r="H243" i="10"/>
  <c r="V74" i="10" s="1"/>
  <c r="G243" i="10"/>
  <c r="U74" i="10" s="1"/>
  <c r="F243" i="10"/>
  <c r="T74" i="10" s="1"/>
  <c r="E243" i="10"/>
  <c r="S74" i="10" s="1"/>
  <c r="D243" i="10"/>
  <c r="R74" i="10" s="1"/>
  <c r="C243" i="10"/>
  <c r="B243" i="10"/>
  <c r="J242" i="10"/>
  <c r="I242" i="10"/>
  <c r="H242" i="10"/>
  <c r="G242" i="10"/>
  <c r="F242" i="10"/>
  <c r="E242" i="10"/>
  <c r="D242" i="10"/>
  <c r="C242" i="10"/>
  <c r="J241" i="10"/>
  <c r="I241" i="10"/>
  <c r="H241" i="10"/>
  <c r="G241" i="10"/>
  <c r="F241" i="10"/>
  <c r="E241" i="10"/>
  <c r="D241" i="10"/>
  <c r="C241" i="10"/>
  <c r="B241" i="10"/>
  <c r="J240" i="10"/>
  <c r="I240" i="10"/>
  <c r="H240" i="10"/>
  <c r="G240" i="10"/>
  <c r="F240" i="10"/>
  <c r="E240" i="10"/>
  <c r="D240" i="10"/>
  <c r="C240" i="10"/>
  <c r="M239" i="10"/>
  <c r="X162" i="10" s="1"/>
  <c r="L239" i="10"/>
  <c r="K239" i="10"/>
  <c r="J239" i="10"/>
  <c r="I239" i="10"/>
  <c r="H239" i="10"/>
  <c r="G239" i="10"/>
  <c r="F239" i="10"/>
  <c r="E239" i="10"/>
  <c r="D239" i="10"/>
  <c r="C239" i="10"/>
  <c r="B239" i="10"/>
  <c r="J238" i="10"/>
  <c r="I238" i="10"/>
  <c r="H238" i="10"/>
  <c r="G238" i="10"/>
  <c r="F238" i="10"/>
  <c r="E238" i="10"/>
  <c r="D238" i="10"/>
  <c r="C238" i="10"/>
  <c r="J237" i="10"/>
  <c r="I237" i="10"/>
  <c r="H237" i="10"/>
  <c r="G237" i="10"/>
  <c r="F237" i="10"/>
  <c r="E237" i="10"/>
  <c r="D237" i="10"/>
  <c r="C237" i="10"/>
  <c r="B237" i="10"/>
  <c r="J236" i="10"/>
  <c r="I236" i="10"/>
  <c r="H236" i="10"/>
  <c r="G236" i="10"/>
  <c r="F236" i="10"/>
  <c r="E236" i="10"/>
  <c r="D236" i="10"/>
  <c r="C236" i="10"/>
  <c r="J235" i="10"/>
  <c r="I235" i="10"/>
  <c r="H235" i="10"/>
  <c r="G235" i="10"/>
  <c r="F235" i="10"/>
  <c r="E235" i="10"/>
  <c r="D235" i="10"/>
  <c r="C235" i="10"/>
  <c r="B235" i="10"/>
  <c r="N234" i="10"/>
  <c r="M234" i="10"/>
  <c r="L234" i="10"/>
  <c r="K234" i="10"/>
  <c r="J234" i="10"/>
  <c r="I234" i="10"/>
  <c r="H234" i="10"/>
  <c r="G234" i="10"/>
  <c r="F234" i="10"/>
  <c r="E234" i="10"/>
  <c r="D234" i="10"/>
  <c r="C234" i="10"/>
  <c r="B234" i="10"/>
  <c r="A234" i="10"/>
  <c r="J233" i="10"/>
  <c r="I233" i="10"/>
  <c r="H233" i="10"/>
  <c r="G233" i="10"/>
  <c r="F233" i="10"/>
  <c r="E233" i="10"/>
  <c r="D233" i="10"/>
  <c r="C233" i="10"/>
  <c r="J232" i="10"/>
  <c r="X73" i="10" s="1"/>
  <c r="I232" i="10"/>
  <c r="W73" i="10" s="1"/>
  <c r="H232" i="10"/>
  <c r="V73" i="10" s="1"/>
  <c r="G232" i="10"/>
  <c r="U73" i="10" s="1"/>
  <c r="F232" i="10"/>
  <c r="T73" i="10" s="1"/>
  <c r="E232" i="10"/>
  <c r="S73" i="10" s="1"/>
  <c r="D232" i="10"/>
  <c r="R73" i="10" s="1"/>
  <c r="C232" i="10"/>
  <c r="B232" i="10"/>
  <c r="J231" i="10"/>
  <c r="I231" i="10"/>
  <c r="H231" i="10"/>
  <c r="G231" i="10"/>
  <c r="F231" i="10"/>
  <c r="E231" i="10"/>
  <c r="D231" i="10"/>
  <c r="C231" i="10"/>
  <c r="J230" i="10"/>
  <c r="I230" i="10"/>
  <c r="H230" i="10"/>
  <c r="G230" i="10"/>
  <c r="F230" i="10"/>
  <c r="E230" i="10"/>
  <c r="D230" i="10"/>
  <c r="C230" i="10"/>
  <c r="B230" i="10"/>
  <c r="J229" i="10"/>
  <c r="I229" i="10"/>
  <c r="H229" i="10"/>
  <c r="G229" i="10"/>
  <c r="F229" i="10"/>
  <c r="E229" i="10"/>
  <c r="D229" i="10"/>
  <c r="C229" i="10"/>
  <c r="J228" i="10"/>
  <c r="I228" i="10"/>
  <c r="H228" i="10"/>
  <c r="G228" i="10"/>
  <c r="F228" i="10"/>
  <c r="E228" i="10"/>
  <c r="D228" i="10"/>
  <c r="C228" i="10"/>
  <c r="B228" i="10"/>
  <c r="J227" i="10"/>
  <c r="I227" i="10"/>
  <c r="H227" i="10"/>
  <c r="G227" i="10"/>
  <c r="F227" i="10"/>
  <c r="E227" i="10"/>
  <c r="D227" i="10"/>
  <c r="C227" i="10"/>
  <c r="J226" i="10"/>
  <c r="I226" i="10"/>
  <c r="H226" i="10"/>
  <c r="G226" i="10"/>
  <c r="F226" i="10"/>
  <c r="E226" i="10"/>
  <c r="D226" i="10"/>
  <c r="C226" i="10"/>
  <c r="B226" i="10"/>
  <c r="J225" i="10"/>
  <c r="I225" i="10"/>
  <c r="H225" i="10"/>
  <c r="G225" i="10"/>
  <c r="F225" i="10"/>
  <c r="E225" i="10"/>
  <c r="D225" i="10"/>
  <c r="C225" i="10"/>
  <c r="J224" i="10"/>
  <c r="I224" i="10"/>
  <c r="H224" i="10"/>
  <c r="G224" i="10"/>
  <c r="F224" i="10"/>
  <c r="E224" i="10"/>
  <c r="D224" i="10"/>
  <c r="C224" i="10"/>
  <c r="B224" i="10"/>
  <c r="N223" i="10"/>
  <c r="M223" i="10"/>
  <c r="L223" i="10"/>
  <c r="K223" i="10"/>
  <c r="J223" i="10"/>
  <c r="I223" i="10"/>
  <c r="H223" i="10"/>
  <c r="G223" i="10"/>
  <c r="F223" i="10"/>
  <c r="E223" i="10"/>
  <c r="D223" i="10"/>
  <c r="C223" i="10"/>
  <c r="B223" i="10"/>
  <c r="A223" i="10"/>
  <c r="J222" i="10"/>
  <c r="I222" i="10"/>
  <c r="H222" i="10"/>
  <c r="G222" i="10"/>
  <c r="F222" i="10"/>
  <c r="E222" i="10"/>
  <c r="D222" i="10"/>
  <c r="C222" i="10"/>
  <c r="J221" i="10"/>
  <c r="X72" i="10" s="1"/>
  <c r="I221" i="10"/>
  <c r="W72" i="10" s="1"/>
  <c r="H221" i="10"/>
  <c r="V72" i="10" s="1"/>
  <c r="G221" i="10"/>
  <c r="U72" i="10" s="1"/>
  <c r="F221" i="10"/>
  <c r="T72" i="10" s="1"/>
  <c r="E221" i="10"/>
  <c r="S72" i="10" s="1"/>
  <c r="D221" i="10"/>
  <c r="R72" i="10" s="1"/>
  <c r="C221" i="10"/>
  <c r="B221" i="10"/>
  <c r="J220" i="10"/>
  <c r="I220" i="10"/>
  <c r="H220" i="10"/>
  <c r="G220" i="10"/>
  <c r="F220" i="10"/>
  <c r="E220" i="10"/>
  <c r="D220" i="10"/>
  <c r="C220" i="10"/>
  <c r="J219" i="10"/>
  <c r="I219" i="10"/>
  <c r="H219" i="10"/>
  <c r="G219" i="10"/>
  <c r="F219" i="10"/>
  <c r="E219" i="10"/>
  <c r="D219" i="10"/>
  <c r="C219" i="10"/>
  <c r="B219" i="10"/>
  <c r="J218" i="10"/>
  <c r="I218" i="10"/>
  <c r="H218" i="10"/>
  <c r="G218" i="10"/>
  <c r="F218" i="10"/>
  <c r="E218" i="10"/>
  <c r="D218" i="10"/>
  <c r="C218" i="10"/>
  <c r="M217" i="10"/>
  <c r="V162" i="10" s="1"/>
  <c r="L217" i="10"/>
  <c r="K217" i="10"/>
  <c r="J217" i="10"/>
  <c r="I217" i="10"/>
  <c r="H217" i="10"/>
  <c r="G217" i="10"/>
  <c r="F217" i="10"/>
  <c r="E217" i="10"/>
  <c r="D217" i="10"/>
  <c r="C217" i="10"/>
  <c r="B217" i="10"/>
  <c r="J216" i="10"/>
  <c r="I216" i="10"/>
  <c r="H216" i="10"/>
  <c r="G216" i="10"/>
  <c r="F216" i="10"/>
  <c r="E216" i="10"/>
  <c r="D216" i="10"/>
  <c r="C216" i="10"/>
  <c r="J215" i="10"/>
  <c r="I215" i="10"/>
  <c r="H215" i="10"/>
  <c r="G215" i="10"/>
  <c r="F215" i="10"/>
  <c r="E215" i="10"/>
  <c r="D215" i="10"/>
  <c r="C215" i="10"/>
  <c r="B215" i="10"/>
  <c r="J214" i="10"/>
  <c r="I214" i="10"/>
  <c r="H214" i="10"/>
  <c r="G214" i="10"/>
  <c r="F214" i="10"/>
  <c r="E214" i="10"/>
  <c r="D214" i="10"/>
  <c r="C214" i="10"/>
  <c r="J213" i="10"/>
  <c r="I213" i="10"/>
  <c r="H213" i="10"/>
  <c r="G213" i="10"/>
  <c r="F213" i="10"/>
  <c r="E213" i="10"/>
  <c r="D213" i="10"/>
  <c r="C213" i="10"/>
  <c r="B213" i="10"/>
  <c r="N212" i="10"/>
  <c r="M212" i="10"/>
  <c r="L212" i="10"/>
  <c r="K212" i="10"/>
  <c r="J212" i="10"/>
  <c r="I212" i="10"/>
  <c r="H212" i="10"/>
  <c r="G212" i="10"/>
  <c r="F212" i="10"/>
  <c r="E212" i="10"/>
  <c r="D212" i="10"/>
  <c r="C212" i="10"/>
  <c r="B212" i="10"/>
  <c r="A212" i="10"/>
  <c r="J211" i="10"/>
  <c r="I211" i="10"/>
  <c r="H211" i="10"/>
  <c r="G211" i="10"/>
  <c r="F211" i="10"/>
  <c r="E211" i="10"/>
  <c r="D211" i="10"/>
  <c r="C211" i="10"/>
  <c r="J210" i="10"/>
  <c r="X71" i="10" s="1"/>
  <c r="I210" i="10"/>
  <c r="W71" i="10" s="1"/>
  <c r="H210" i="10"/>
  <c r="V71" i="10" s="1"/>
  <c r="G210" i="10"/>
  <c r="U71" i="10" s="1"/>
  <c r="F210" i="10"/>
  <c r="T71" i="10" s="1"/>
  <c r="E210" i="10"/>
  <c r="S71" i="10" s="1"/>
  <c r="D210" i="10"/>
  <c r="R71" i="10" s="1"/>
  <c r="C210" i="10"/>
  <c r="B210" i="10"/>
  <c r="J209" i="10"/>
  <c r="I209" i="10"/>
  <c r="H209" i="10"/>
  <c r="G209" i="10"/>
  <c r="F209" i="10"/>
  <c r="E209" i="10"/>
  <c r="D209" i="10"/>
  <c r="C209" i="10"/>
  <c r="J208" i="10"/>
  <c r="I208" i="10"/>
  <c r="H208" i="10"/>
  <c r="G208" i="10"/>
  <c r="F208" i="10"/>
  <c r="E208" i="10"/>
  <c r="D208" i="10"/>
  <c r="C208" i="10"/>
  <c r="B208" i="10"/>
  <c r="J207" i="10"/>
  <c r="I207" i="10"/>
  <c r="H207" i="10"/>
  <c r="G207" i="10"/>
  <c r="F207" i="10"/>
  <c r="E207" i="10"/>
  <c r="D207" i="10"/>
  <c r="C207" i="10"/>
  <c r="J206" i="10"/>
  <c r="I206" i="10"/>
  <c r="H206" i="10"/>
  <c r="G206" i="10"/>
  <c r="F206" i="10"/>
  <c r="E206" i="10"/>
  <c r="D206" i="10"/>
  <c r="C206" i="10"/>
  <c r="B206" i="10"/>
  <c r="J205" i="10"/>
  <c r="I205" i="10"/>
  <c r="H205" i="10"/>
  <c r="G205" i="10"/>
  <c r="F205" i="10"/>
  <c r="E205" i="10"/>
  <c r="D205" i="10"/>
  <c r="C205" i="10"/>
  <c r="J204" i="10"/>
  <c r="I204" i="10"/>
  <c r="H204" i="10"/>
  <c r="G204" i="10"/>
  <c r="F204" i="10"/>
  <c r="E204" i="10"/>
  <c r="D204" i="10"/>
  <c r="C204" i="10"/>
  <c r="B204" i="10"/>
  <c r="J203" i="10"/>
  <c r="I203" i="10"/>
  <c r="H203" i="10"/>
  <c r="G203" i="10"/>
  <c r="F203" i="10"/>
  <c r="E203" i="10"/>
  <c r="D203" i="10"/>
  <c r="C203" i="10"/>
  <c r="J202" i="10"/>
  <c r="I202" i="10"/>
  <c r="H202" i="10"/>
  <c r="G202" i="10"/>
  <c r="F202" i="10"/>
  <c r="E202" i="10"/>
  <c r="D202" i="10"/>
  <c r="C202" i="10"/>
  <c r="B202" i="10"/>
  <c r="N201" i="10"/>
  <c r="M201" i="10"/>
  <c r="L201" i="10"/>
  <c r="K201" i="10"/>
  <c r="J201" i="10"/>
  <c r="I201" i="10"/>
  <c r="H201" i="10"/>
  <c r="G201" i="10"/>
  <c r="F201" i="10"/>
  <c r="E201" i="10"/>
  <c r="D201" i="10"/>
  <c r="C201" i="10"/>
  <c r="B201" i="10"/>
  <c r="A201" i="10"/>
  <c r="J200" i="10"/>
  <c r="I200" i="10"/>
  <c r="H200" i="10"/>
  <c r="G200" i="10"/>
  <c r="F200" i="10"/>
  <c r="E200" i="10"/>
  <c r="D200" i="10"/>
  <c r="C200" i="10"/>
  <c r="J199" i="10"/>
  <c r="X70" i="10" s="1"/>
  <c r="I199" i="10"/>
  <c r="W70" i="10" s="1"/>
  <c r="H199" i="10"/>
  <c r="V70" i="10" s="1"/>
  <c r="G199" i="10"/>
  <c r="U70" i="10" s="1"/>
  <c r="F199" i="10"/>
  <c r="T70" i="10" s="1"/>
  <c r="E199" i="10"/>
  <c r="S70" i="10" s="1"/>
  <c r="D199" i="10"/>
  <c r="R70" i="10" s="1"/>
  <c r="C199" i="10"/>
  <c r="B199" i="10"/>
  <c r="J198" i="10"/>
  <c r="I198" i="10"/>
  <c r="H198" i="10"/>
  <c r="G198" i="10"/>
  <c r="F198" i="10"/>
  <c r="E198" i="10"/>
  <c r="D198" i="10"/>
  <c r="C198" i="10"/>
  <c r="J197" i="10"/>
  <c r="I197" i="10"/>
  <c r="H197" i="10"/>
  <c r="G197" i="10"/>
  <c r="F197" i="10"/>
  <c r="E197" i="10"/>
  <c r="D197" i="10"/>
  <c r="C197" i="10"/>
  <c r="B197" i="10"/>
  <c r="J196" i="10"/>
  <c r="I196" i="10"/>
  <c r="H196" i="10"/>
  <c r="G196" i="10"/>
  <c r="F196" i="10"/>
  <c r="E196" i="10"/>
  <c r="D196" i="10"/>
  <c r="C196" i="10"/>
  <c r="J195" i="10"/>
  <c r="I195" i="10"/>
  <c r="H195" i="10"/>
  <c r="G195" i="10"/>
  <c r="F195" i="10"/>
  <c r="E195" i="10"/>
  <c r="D195" i="10"/>
  <c r="C195" i="10"/>
  <c r="B195" i="10"/>
  <c r="J194" i="10"/>
  <c r="I194" i="10"/>
  <c r="H194" i="10"/>
  <c r="G194" i="10"/>
  <c r="F194" i="10"/>
  <c r="E194" i="10"/>
  <c r="D194" i="10"/>
  <c r="C194" i="10"/>
  <c r="J193" i="10"/>
  <c r="I193" i="10"/>
  <c r="H193" i="10"/>
  <c r="G193" i="10"/>
  <c r="F193" i="10"/>
  <c r="E193" i="10"/>
  <c r="D193" i="10"/>
  <c r="C193" i="10"/>
  <c r="B193" i="10"/>
  <c r="J192" i="10"/>
  <c r="I192" i="10"/>
  <c r="H192" i="10"/>
  <c r="G192" i="10"/>
  <c r="F192" i="10"/>
  <c r="E192" i="10"/>
  <c r="D192" i="10"/>
  <c r="C192" i="10"/>
  <c r="J191" i="10"/>
  <c r="I191" i="10"/>
  <c r="H191" i="10"/>
  <c r="G191" i="10"/>
  <c r="F191" i="10"/>
  <c r="E191" i="10"/>
  <c r="D191" i="10"/>
  <c r="C191" i="10"/>
  <c r="B191" i="10"/>
  <c r="N190" i="10"/>
  <c r="M190" i="10"/>
  <c r="L190" i="10"/>
  <c r="K190" i="10"/>
  <c r="J190" i="10"/>
  <c r="I190" i="10"/>
  <c r="H190" i="10"/>
  <c r="G190" i="10"/>
  <c r="F190" i="10"/>
  <c r="E190" i="10"/>
  <c r="D190" i="10"/>
  <c r="C190" i="10"/>
  <c r="B190" i="10"/>
  <c r="A190" i="10"/>
  <c r="J189" i="10"/>
  <c r="I189" i="10"/>
  <c r="H189" i="10"/>
  <c r="G189" i="10"/>
  <c r="F189" i="10"/>
  <c r="E189" i="10"/>
  <c r="D189" i="10"/>
  <c r="C189" i="10"/>
  <c r="J188" i="10"/>
  <c r="X69" i="10" s="1"/>
  <c r="I188" i="10"/>
  <c r="W69" i="10" s="1"/>
  <c r="H188" i="10"/>
  <c r="V69" i="10" s="1"/>
  <c r="G188" i="10"/>
  <c r="U69" i="10" s="1"/>
  <c r="F188" i="10"/>
  <c r="T69" i="10" s="1"/>
  <c r="E188" i="10"/>
  <c r="S69" i="10" s="1"/>
  <c r="D188" i="10"/>
  <c r="R69" i="10" s="1"/>
  <c r="C188" i="10"/>
  <c r="B188" i="10"/>
  <c r="J187" i="10"/>
  <c r="I187" i="10"/>
  <c r="H187" i="10"/>
  <c r="G187" i="10"/>
  <c r="F187" i="10"/>
  <c r="E187" i="10"/>
  <c r="D187" i="10"/>
  <c r="C187" i="10"/>
  <c r="J186" i="10"/>
  <c r="I186" i="10"/>
  <c r="H186" i="10"/>
  <c r="G186" i="10"/>
  <c r="F186" i="10"/>
  <c r="E186" i="10"/>
  <c r="D186" i="10"/>
  <c r="C186" i="10"/>
  <c r="B186" i="10"/>
  <c r="J185" i="10"/>
  <c r="I185" i="10"/>
  <c r="H185" i="10"/>
  <c r="G185" i="10"/>
  <c r="F185" i="10"/>
  <c r="E185" i="10"/>
  <c r="D185" i="10"/>
  <c r="C185" i="10"/>
  <c r="J184" i="10"/>
  <c r="I184" i="10"/>
  <c r="H184" i="10"/>
  <c r="G184" i="10"/>
  <c r="F184" i="10"/>
  <c r="E184" i="10"/>
  <c r="D184" i="10"/>
  <c r="C184" i="10"/>
  <c r="B184" i="10"/>
  <c r="J183" i="10"/>
  <c r="I183" i="10"/>
  <c r="H183" i="10"/>
  <c r="G183" i="10"/>
  <c r="F183" i="10"/>
  <c r="E183" i="10"/>
  <c r="D183" i="10"/>
  <c r="C183" i="10"/>
  <c r="J182" i="10"/>
  <c r="I182" i="10"/>
  <c r="H182" i="10"/>
  <c r="G182" i="10"/>
  <c r="F182" i="10"/>
  <c r="E182" i="10"/>
  <c r="D182" i="10"/>
  <c r="C182" i="10"/>
  <c r="B182" i="10"/>
  <c r="J181" i="10"/>
  <c r="I181" i="10"/>
  <c r="H181" i="10"/>
  <c r="G181" i="10"/>
  <c r="F181" i="10"/>
  <c r="E181" i="10"/>
  <c r="D181" i="10"/>
  <c r="C181" i="10"/>
  <c r="J180" i="10"/>
  <c r="I180" i="10"/>
  <c r="H180" i="10"/>
  <c r="G180" i="10"/>
  <c r="F180" i="10"/>
  <c r="E180" i="10"/>
  <c r="D180" i="10"/>
  <c r="C180" i="10"/>
  <c r="B180" i="10"/>
  <c r="N179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A179" i="10"/>
  <c r="J178" i="10"/>
  <c r="I178" i="10"/>
  <c r="H178" i="10"/>
  <c r="G178" i="10"/>
  <c r="F178" i="10"/>
  <c r="E178" i="10"/>
  <c r="D178" i="10"/>
  <c r="C178" i="10"/>
  <c r="J177" i="10"/>
  <c r="X68" i="10" s="1"/>
  <c r="I177" i="10"/>
  <c r="W68" i="10" s="1"/>
  <c r="H177" i="10"/>
  <c r="V68" i="10" s="1"/>
  <c r="G177" i="10"/>
  <c r="U68" i="10" s="1"/>
  <c r="F177" i="10"/>
  <c r="T68" i="10" s="1"/>
  <c r="E177" i="10"/>
  <c r="S68" i="10" s="1"/>
  <c r="D177" i="10"/>
  <c r="R68" i="10" s="1"/>
  <c r="C177" i="10"/>
  <c r="B177" i="10"/>
  <c r="J176" i="10"/>
  <c r="I176" i="10"/>
  <c r="H176" i="10"/>
  <c r="G176" i="10"/>
  <c r="F176" i="10"/>
  <c r="E176" i="10"/>
  <c r="D176" i="10"/>
  <c r="C176" i="10"/>
  <c r="J175" i="10"/>
  <c r="I175" i="10"/>
  <c r="H175" i="10"/>
  <c r="G175" i="10"/>
  <c r="F175" i="10"/>
  <c r="E175" i="10"/>
  <c r="D175" i="10"/>
  <c r="C175" i="10"/>
  <c r="B175" i="10"/>
  <c r="N174" i="10"/>
  <c r="J174" i="10"/>
  <c r="I174" i="10"/>
  <c r="H174" i="10"/>
  <c r="G174" i="10"/>
  <c r="F174" i="10"/>
  <c r="E174" i="10"/>
  <c r="D174" i="10"/>
  <c r="C174" i="10"/>
  <c r="N173" i="10"/>
  <c r="J173" i="10"/>
  <c r="I173" i="10"/>
  <c r="H173" i="10"/>
  <c r="G173" i="10"/>
  <c r="F173" i="10"/>
  <c r="E173" i="10"/>
  <c r="D173" i="10"/>
  <c r="C173" i="10"/>
  <c r="B173" i="10"/>
  <c r="J172" i="10"/>
  <c r="I172" i="10"/>
  <c r="H172" i="10"/>
  <c r="G172" i="10"/>
  <c r="F172" i="10"/>
  <c r="E172" i="10"/>
  <c r="D172" i="10"/>
  <c r="C172" i="10"/>
  <c r="J171" i="10"/>
  <c r="I171" i="10"/>
  <c r="H171" i="10"/>
  <c r="G171" i="10"/>
  <c r="F171" i="10"/>
  <c r="E171" i="10"/>
  <c r="D171" i="10"/>
  <c r="C171" i="10"/>
  <c r="B171" i="10"/>
  <c r="J170" i="10"/>
  <c r="I170" i="10"/>
  <c r="H170" i="10"/>
  <c r="G170" i="10"/>
  <c r="F170" i="10"/>
  <c r="E170" i="10"/>
  <c r="D170" i="10"/>
  <c r="C170" i="10"/>
  <c r="J169" i="10"/>
  <c r="I169" i="10"/>
  <c r="H169" i="10"/>
  <c r="G169" i="10"/>
  <c r="F169" i="10"/>
  <c r="E169" i="10"/>
  <c r="D169" i="10"/>
  <c r="C169" i="10"/>
  <c r="B169" i="10"/>
  <c r="N168" i="10"/>
  <c r="M168" i="10"/>
  <c r="L168" i="10"/>
  <c r="K168" i="10"/>
  <c r="J168" i="10"/>
  <c r="I168" i="10"/>
  <c r="H168" i="10"/>
  <c r="G168" i="10"/>
  <c r="F168" i="10"/>
  <c r="E168" i="10"/>
  <c r="D168" i="10"/>
  <c r="C168" i="10"/>
  <c r="B168" i="10"/>
  <c r="A168" i="10"/>
  <c r="D4" i="10" l="1"/>
  <c r="R45" i="10" s="1"/>
  <c r="E4" i="10"/>
  <c r="S45" i="10" s="1"/>
  <c r="F4" i="10"/>
  <c r="T45" i="10" s="1"/>
  <c r="G4" i="10"/>
  <c r="U45" i="10" s="1"/>
  <c r="H4" i="10"/>
  <c r="V45" i="10" s="1"/>
  <c r="I4" i="10"/>
  <c r="W45" i="10" s="1"/>
  <c r="H5" i="10"/>
  <c r="D6" i="10"/>
  <c r="R47" i="10" s="1"/>
  <c r="E6" i="10"/>
  <c r="S47" i="10" s="1"/>
  <c r="F6" i="10"/>
  <c r="T47" i="10" s="1"/>
  <c r="G6" i="10"/>
  <c r="U47" i="10" s="1"/>
  <c r="H6" i="10"/>
  <c r="V47" i="10" s="1"/>
  <c r="I6" i="10"/>
  <c r="W47" i="10" s="1"/>
  <c r="F7" i="10"/>
  <c r="G7" i="10"/>
  <c r="D8" i="10"/>
  <c r="R49" i="10" s="1"/>
  <c r="E8" i="10"/>
  <c r="S49" i="10" s="1"/>
  <c r="F8" i="10"/>
  <c r="T49" i="10" s="1"/>
  <c r="G8" i="10"/>
  <c r="U49" i="10" s="1"/>
  <c r="H8" i="10"/>
  <c r="V49" i="10" s="1"/>
  <c r="I8" i="10"/>
  <c r="W49" i="10" s="1"/>
  <c r="D9" i="10"/>
  <c r="D10" i="10"/>
  <c r="R51" i="10" s="1"/>
  <c r="E10" i="10"/>
  <c r="S51" i="10" s="1"/>
  <c r="F10" i="10"/>
  <c r="T51" i="10" s="1"/>
  <c r="G10" i="10"/>
  <c r="U51" i="10" s="1"/>
  <c r="H10" i="10"/>
  <c r="V51" i="10" s="1"/>
  <c r="I10" i="10"/>
  <c r="W51" i="10" s="1"/>
  <c r="D11" i="10"/>
  <c r="D12" i="10"/>
  <c r="R53" i="10" s="1"/>
  <c r="E12" i="10"/>
  <c r="S53" i="10" s="1"/>
  <c r="F12" i="10"/>
  <c r="T53" i="10" s="1"/>
  <c r="G12" i="10"/>
  <c r="U53" i="10" s="1"/>
  <c r="H12" i="10"/>
  <c r="V53" i="10" s="1"/>
  <c r="I12" i="10"/>
  <c r="W53" i="10" s="1"/>
  <c r="D13" i="10"/>
  <c r="I167" i="10"/>
  <c r="E167" i="10"/>
  <c r="H167" i="10"/>
  <c r="G167" i="10"/>
  <c r="F167" i="10"/>
  <c r="D166" i="10"/>
  <c r="R67" i="10" s="1"/>
  <c r="G165" i="10"/>
  <c r="F165" i="10"/>
  <c r="E165" i="10"/>
  <c r="H165" i="10"/>
  <c r="D164" i="10"/>
  <c r="J164" i="10" s="1"/>
  <c r="F163" i="10"/>
  <c r="E163" i="10"/>
  <c r="I163" i="10"/>
  <c r="H163" i="10"/>
  <c r="D162" i="10"/>
  <c r="D163" i="10" s="1"/>
  <c r="I161" i="10"/>
  <c r="H161" i="10"/>
  <c r="E161" i="10"/>
  <c r="G161" i="10"/>
  <c r="F161" i="10"/>
  <c r="D160" i="10"/>
  <c r="G159" i="10"/>
  <c r="E159" i="10"/>
  <c r="H159" i="10"/>
  <c r="F159" i="10"/>
  <c r="D158" i="10"/>
  <c r="D159" i="10" s="1"/>
  <c r="J157" i="10"/>
  <c r="I155" i="10"/>
  <c r="W66" i="10" s="1"/>
  <c r="H155" i="10"/>
  <c r="V66" i="10" s="1"/>
  <c r="G155" i="10"/>
  <c r="U66" i="10" s="1"/>
  <c r="F155" i="10"/>
  <c r="T66" i="10" s="1"/>
  <c r="E155" i="10"/>
  <c r="S66" i="10" s="1"/>
  <c r="D155" i="10"/>
  <c r="R66" i="10" s="1"/>
  <c r="I153" i="10"/>
  <c r="H153" i="10"/>
  <c r="H154" i="10" s="1"/>
  <c r="G153" i="10"/>
  <c r="G154" i="10" s="1"/>
  <c r="F153" i="10"/>
  <c r="F154" i="10" s="1"/>
  <c r="E153" i="10"/>
  <c r="E154" i="10" s="1"/>
  <c r="D153" i="10"/>
  <c r="I151" i="10"/>
  <c r="I152" i="10" s="1"/>
  <c r="H151" i="10"/>
  <c r="H152" i="10" s="1"/>
  <c r="G151" i="10"/>
  <c r="G152" i="10" s="1"/>
  <c r="F151" i="10"/>
  <c r="F152" i="10" s="1"/>
  <c r="E151" i="10"/>
  <c r="E152" i="10" s="1"/>
  <c r="D151" i="10"/>
  <c r="D152" i="10" s="1"/>
  <c r="I149" i="10"/>
  <c r="I150" i="10" s="1"/>
  <c r="H149" i="10"/>
  <c r="H150" i="10" s="1"/>
  <c r="G149" i="10"/>
  <c r="G150" i="10" s="1"/>
  <c r="F149" i="10"/>
  <c r="F150" i="10" s="1"/>
  <c r="E149" i="10"/>
  <c r="E150" i="10" s="1"/>
  <c r="D149" i="10"/>
  <c r="I147" i="10"/>
  <c r="H147" i="10"/>
  <c r="H148" i="10" s="1"/>
  <c r="G147" i="10"/>
  <c r="G148" i="10" s="1"/>
  <c r="F147" i="10"/>
  <c r="F148" i="10" s="1"/>
  <c r="E147" i="10"/>
  <c r="E148" i="10" s="1"/>
  <c r="D147" i="10"/>
  <c r="J146" i="10"/>
  <c r="I144" i="10"/>
  <c r="W65" i="10" s="1"/>
  <c r="H144" i="10"/>
  <c r="V65" i="10" s="1"/>
  <c r="G144" i="10"/>
  <c r="U65" i="10" s="1"/>
  <c r="F144" i="10"/>
  <c r="T65" i="10" s="1"/>
  <c r="E144" i="10"/>
  <c r="S65" i="10" s="1"/>
  <c r="D144" i="10"/>
  <c r="R65" i="10" s="1"/>
  <c r="I142" i="10"/>
  <c r="H142" i="10"/>
  <c r="H143" i="10" s="1"/>
  <c r="G142" i="10"/>
  <c r="G143" i="10" s="1"/>
  <c r="F142" i="10"/>
  <c r="F143" i="10" s="1"/>
  <c r="E142" i="10"/>
  <c r="E143" i="10" s="1"/>
  <c r="D142" i="10"/>
  <c r="I140" i="10"/>
  <c r="I141" i="10" s="1"/>
  <c r="H140" i="10"/>
  <c r="H141" i="10" s="1"/>
  <c r="G140" i="10"/>
  <c r="G141" i="10" s="1"/>
  <c r="F140" i="10"/>
  <c r="F141" i="10" s="1"/>
  <c r="E140" i="10"/>
  <c r="E141" i="10" s="1"/>
  <c r="D140" i="10"/>
  <c r="I138" i="10"/>
  <c r="I139" i="10" s="1"/>
  <c r="H138" i="10"/>
  <c r="H139" i="10" s="1"/>
  <c r="G138" i="10"/>
  <c r="G139" i="10" s="1"/>
  <c r="F138" i="10"/>
  <c r="F139" i="10" s="1"/>
  <c r="E138" i="10"/>
  <c r="E139" i="10" s="1"/>
  <c r="D138" i="10"/>
  <c r="I136" i="10"/>
  <c r="H136" i="10"/>
  <c r="H137" i="10" s="1"/>
  <c r="G136" i="10"/>
  <c r="G137" i="10" s="1"/>
  <c r="F136" i="10"/>
  <c r="F137" i="10" s="1"/>
  <c r="E136" i="10"/>
  <c r="E137" i="10" s="1"/>
  <c r="D136" i="10"/>
  <c r="J135" i="10"/>
  <c r="I133" i="10"/>
  <c r="W64" i="10" s="1"/>
  <c r="H133" i="10"/>
  <c r="V64" i="10" s="1"/>
  <c r="G133" i="10"/>
  <c r="U64" i="10" s="1"/>
  <c r="F133" i="10"/>
  <c r="T64" i="10" s="1"/>
  <c r="E133" i="10"/>
  <c r="S64" i="10" s="1"/>
  <c r="D133" i="10"/>
  <c r="R64" i="10" s="1"/>
  <c r="I131" i="10"/>
  <c r="H131" i="10"/>
  <c r="H132" i="10" s="1"/>
  <c r="G131" i="10"/>
  <c r="G132" i="10" s="1"/>
  <c r="F131" i="10"/>
  <c r="F132" i="10" s="1"/>
  <c r="E131" i="10"/>
  <c r="E132" i="10" s="1"/>
  <c r="D131" i="10"/>
  <c r="I129" i="10"/>
  <c r="I130" i="10" s="1"/>
  <c r="H129" i="10"/>
  <c r="H130" i="10" s="1"/>
  <c r="G129" i="10"/>
  <c r="G130" i="10" s="1"/>
  <c r="F129" i="10"/>
  <c r="F130" i="10" s="1"/>
  <c r="E129" i="10"/>
  <c r="D129" i="10"/>
  <c r="D130" i="10" s="1"/>
  <c r="I127" i="10"/>
  <c r="I128" i="10" s="1"/>
  <c r="H127" i="10"/>
  <c r="H128" i="10" s="1"/>
  <c r="G127" i="10"/>
  <c r="G128" i="10" s="1"/>
  <c r="F127" i="10"/>
  <c r="F128" i="10" s="1"/>
  <c r="E127" i="10"/>
  <c r="E128" i="10" s="1"/>
  <c r="D127" i="10"/>
  <c r="D128" i="10" s="1"/>
  <c r="I125" i="10"/>
  <c r="H125" i="10"/>
  <c r="H126" i="10" s="1"/>
  <c r="G125" i="10"/>
  <c r="G126" i="10" s="1"/>
  <c r="F125" i="10"/>
  <c r="F126" i="10" s="1"/>
  <c r="E125" i="10"/>
  <c r="E126" i="10" s="1"/>
  <c r="D125" i="10"/>
  <c r="J124" i="10"/>
  <c r="I122" i="10"/>
  <c r="W63" i="10" s="1"/>
  <c r="H122" i="10"/>
  <c r="V63" i="10" s="1"/>
  <c r="G122" i="10"/>
  <c r="U63" i="10" s="1"/>
  <c r="F122" i="10"/>
  <c r="T63" i="10" s="1"/>
  <c r="E122" i="10"/>
  <c r="S63" i="10" s="1"/>
  <c r="D122" i="10"/>
  <c r="R63" i="10" s="1"/>
  <c r="I120" i="10"/>
  <c r="H120" i="10"/>
  <c r="H121" i="10" s="1"/>
  <c r="G120" i="10"/>
  <c r="G121" i="10" s="1"/>
  <c r="F120" i="10"/>
  <c r="F121" i="10" s="1"/>
  <c r="E120" i="10"/>
  <c r="D120" i="10"/>
  <c r="D121" i="10" s="1"/>
  <c r="I118" i="10"/>
  <c r="I119" i="10" s="1"/>
  <c r="H118" i="10"/>
  <c r="H119" i="10" s="1"/>
  <c r="G118" i="10"/>
  <c r="G119" i="10" s="1"/>
  <c r="F118" i="10"/>
  <c r="F119" i="10" s="1"/>
  <c r="E118" i="10"/>
  <c r="E119" i="10" s="1"/>
  <c r="D118" i="10"/>
  <c r="D119" i="10" s="1"/>
  <c r="I116" i="10"/>
  <c r="I117" i="10" s="1"/>
  <c r="H116" i="10"/>
  <c r="H117" i="10" s="1"/>
  <c r="G116" i="10"/>
  <c r="G117" i="10" s="1"/>
  <c r="F116" i="10"/>
  <c r="F117" i="10" s="1"/>
  <c r="E116" i="10"/>
  <c r="E117" i="10" s="1"/>
  <c r="D116" i="10"/>
  <c r="I114" i="10"/>
  <c r="H114" i="10"/>
  <c r="H115" i="10" s="1"/>
  <c r="G114" i="10"/>
  <c r="G115" i="10" s="1"/>
  <c r="F114" i="10"/>
  <c r="F115" i="10" s="1"/>
  <c r="E114" i="10"/>
  <c r="E115" i="10" s="1"/>
  <c r="D114" i="10"/>
  <c r="J113" i="10"/>
  <c r="I111" i="10"/>
  <c r="W62" i="10" s="1"/>
  <c r="H111" i="10"/>
  <c r="V62" i="10" s="1"/>
  <c r="G111" i="10"/>
  <c r="U62" i="10" s="1"/>
  <c r="F111" i="10"/>
  <c r="T62" i="10" s="1"/>
  <c r="E111" i="10"/>
  <c r="S62" i="10" s="1"/>
  <c r="D111" i="10"/>
  <c r="R62" i="10" s="1"/>
  <c r="I109" i="10"/>
  <c r="H109" i="10"/>
  <c r="H110" i="10" s="1"/>
  <c r="G109" i="10"/>
  <c r="G110" i="10" s="1"/>
  <c r="F109" i="10"/>
  <c r="F110" i="10" s="1"/>
  <c r="E109" i="10"/>
  <c r="E110" i="10" s="1"/>
  <c r="D109" i="10"/>
  <c r="D110" i="10" s="1"/>
  <c r="I107" i="10"/>
  <c r="I108" i="10" s="1"/>
  <c r="H107" i="10"/>
  <c r="H108" i="10" s="1"/>
  <c r="G107" i="10"/>
  <c r="G108" i="10" s="1"/>
  <c r="F107" i="10"/>
  <c r="F108" i="10" s="1"/>
  <c r="E107" i="10"/>
  <c r="E108" i="10" s="1"/>
  <c r="D107" i="10"/>
  <c r="D108" i="10" s="1"/>
  <c r="I105" i="10"/>
  <c r="I106" i="10" s="1"/>
  <c r="H105" i="10"/>
  <c r="H106" i="10" s="1"/>
  <c r="G105" i="10"/>
  <c r="G106" i="10" s="1"/>
  <c r="F105" i="10"/>
  <c r="F106" i="10" s="1"/>
  <c r="E105" i="10"/>
  <c r="E106" i="10" s="1"/>
  <c r="D105" i="10"/>
  <c r="D106" i="10" s="1"/>
  <c r="I103" i="10"/>
  <c r="H103" i="10"/>
  <c r="H104" i="10" s="1"/>
  <c r="G103" i="10"/>
  <c r="G104" i="10" s="1"/>
  <c r="F103" i="10"/>
  <c r="F104" i="10" s="1"/>
  <c r="E103" i="10"/>
  <c r="E104" i="10" s="1"/>
  <c r="D103" i="10"/>
  <c r="J102" i="10"/>
  <c r="I100" i="10"/>
  <c r="W61" i="10" s="1"/>
  <c r="H100" i="10"/>
  <c r="V61" i="10" s="1"/>
  <c r="G100" i="10"/>
  <c r="U61" i="10" s="1"/>
  <c r="F100" i="10"/>
  <c r="T61" i="10" s="1"/>
  <c r="E100" i="10"/>
  <c r="S61" i="10" s="1"/>
  <c r="D100" i="10"/>
  <c r="R61" i="10" s="1"/>
  <c r="I98" i="10"/>
  <c r="H98" i="10"/>
  <c r="H99" i="10" s="1"/>
  <c r="G98" i="10"/>
  <c r="G99" i="10" s="1"/>
  <c r="F98" i="10"/>
  <c r="F99" i="10" s="1"/>
  <c r="E98" i="10"/>
  <c r="E99" i="10" s="1"/>
  <c r="D98" i="10"/>
  <c r="D99" i="10" s="1"/>
  <c r="I96" i="10"/>
  <c r="I97" i="10" s="1"/>
  <c r="H96" i="10"/>
  <c r="H97" i="10" s="1"/>
  <c r="G96" i="10"/>
  <c r="G97" i="10" s="1"/>
  <c r="F96" i="10"/>
  <c r="F97" i="10" s="1"/>
  <c r="E96" i="10"/>
  <c r="E97" i="10" s="1"/>
  <c r="D96" i="10"/>
  <c r="D97" i="10" s="1"/>
  <c r="I94" i="10"/>
  <c r="I95" i="10" s="1"/>
  <c r="H94" i="10"/>
  <c r="H95" i="10" s="1"/>
  <c r="G94" i="10"/>
  <c r="G95" i="10" s="1"/>
  <c r="F94" i="10"/>
  <c r="F95" i="10" s="1"/>
  <c r="E94" i="10"/>
  <c r="D94" i="10"/>
  <c r="I92" i="10"/>
  <c r="H92" i="10"/>
  <c r="H93" i="10" s="1"/>
  <c r="G92" i="10"/>
  <c r="G93" i="10" s="1"/>
  <c r="F92" i="10"/>
  <c r="F93" i="10" s="1"/>
  <c r="E92" i="10"/>
  <c r="E93" i="10" s="1"/>
  <c r="D92" i="10"/>
  <c r="J91" i="10"/>
  <c r="I89" i="10"/>
  <c r="W60" i="10" s="1"/>
  <c r="H89" i="10"/>
  <c r="V60" i="10" s="1"/>
  <c r="G89" i="10"/>
  <c r="U60" i="10" s="1"/>
  <c r="F89" i="10"/>
  <c r="T60" i="10" s="1"/>
  <c r="E89" i="10"/>
  <c r="S60" i="10" s="1"/>
  <c r="D89" i="10"/>
  <c r="R60" i="10" s="1"/>
  <c r="I87" i="10"/>
  <c r="H87" i="10"/>
  <c r="H88" i="10" s="1"/>
  <c r="G87" i="10"/>
  <c r="G88" i="10" s="1"/>
  <c r="F87" i="10"/>
  <c r="F88" i="10" s="1"/>
  <c r="E87" i="10"/>
  <c r="D87" i="10"/>
  <c r="I85" i="10"/>
  <c r="I86" i="10" s="1"/>
  <c r="H85" i="10"/>
  <c r="H86" i="10" s="1"/>
  <c r="G85" i="10"/>
  <c r="G86" i="10" s="1"/>
  <c r="F85" i="10"/>
  <c r="F86" i="10" s="1"/>
  <c r="E85" i="10"/>
  <c r="E86" i="10" s="1"/>
  <c r="D85" i="10"/>
  <c r="I83" i="10"/>
  <c r="I84" i="10" s="1"/>
  <c r="H83" i="10"/>
  <c r="H84" i="10" s="1"/>
  <c r="G83" i="10"/>
  <c r="G84" i="10" s="1"/>
  <c r="F83" i="10"/>
  <c r="F84" i="10" s="1"/>
  <c r="E83" i="10"/>
  <c r="E84" i="10" s="1"/>
  <c r="D83" i="10"/>
  <c r="D84" i="10" s="1"/>
  <c r="I81" i="10"/>
  <c r="H81" i="10"/>
  <c r="H82" i="10" s="1"/>
  <c r="G81" i="10"/>
  <c r="G82" i="10" s="1"/>
  <c r="F81" i="10"/>
  <c r="F82" i="10" s="1"/>
  <c r="E81" i="10"/>
  <c r="D81" i="10"/>
  <c r="J80" i="10"/>
  <c r="I79" i="10"/>
  <c r="F79" i="10"/>
  <c r="E79" i="10"/>
  <c r="H79" i="10"/>
  <c r="G79" i="10"/>
  <c r="D78" i="10"/>
  <c r="R59" i="10" s="1"/>
  <c r="G77" i="10"/>
  <c r="E77" i="10"/>
  <c r="H77" i="10"/>
  <c r="F77" i="10"/>
  <c r="D76" i="10"/>
  <c r="D77" i="10" s="1"/>
  <c r="F75" i="10"/>
  <c r="I75" i="10"/>
  <c r="H75" i="10"/>
  <c r="G75" i="10"/>
  <c r="D74" i="10"/>
  <c r="D75" i="10" s="1"/>
  <c r="I73" i="10"/>
  <c r="H73" i="10"/>
  <c r="E73" i="10"/>
  <c r="G73" i="10"/>
  <c r="F73" i="10"/>
  <c r="D72" i="10"/>
  <c r="G71" i="10"/>
  <c r="H71" i="10"/>
  <c r="F71" i="10"/>
  <c r="D70" i="10"/>
  <c r="D71" i="10" s="1"/>
  <c r="J69" i="10"/>
  <c r="J79" i="10" s="1"/>
  <c r="N78" i="10" s="1"/>
  <c r="I67" i="10"/>
  <c r="W58" i="10" s="1"/>
  <c r="H67" i="10"/>
  <c r="V58" i="10" s="1"/>
  <c r="G67" i="10"/>
  <c r="U58" i="10" s="1"/>
  <c r="F67" i="10"/>
  <c r="T58" i="10" s="1"/>
  <c r="E67" i="10"/>
  <c r="S58" i="10" s="1"/>
  <c r="D67" i="10"/>
  <c r="R58" i="10" s="1"/>
  <c r="I65" i="10"/>
  <c r="H65" i="10"/>
  <c r="H66" i="10" s="1"/>
  <c r="G65" i="10"/>
  <c r="G66" i="10" s="1"/>
  <c r="F65" i="10"/>
  <c r="F66" i="10" s="1"/>
  <c r="E65" i="10"/>
  <c r="D65" i="10"/>
  <c r="D66" i="10" s="1"/>
  <c r="I63" i="10"/>
  <c r="I64" i="10" s="1"/>
  <c r="H63" i="10"/>
  <c r="H64" i="10" s="1"/>
  <c r="G63" i="10"/>
  <c r="G64" i="10" s="1"/>
  <c r="F63" i="10"/>
  <c r="F64" i="10" s="1"/>
  <c r="E63" i="10"/>
  <c r="E64" i="10" s="1"/>
  <c r="D63" i="10"/>
  <c r="D64" i="10" s="1"/>
  <c r="I61" i="10"/>
  <c r="I62" i="10" s="1"/>
  <c r="H61" i="10"/>
  <c r="H62" i="10" s="1"/>
  <c r="G61" i="10"/>
  <c r="G62" i="10" s="1"/>
  <c r="F61" i="10"/>
  <c r="F62" i="10" s="1"/>
  <c r="E61" i="10"/>
  <c r="D61" i="10"/>
  <c r="D62" i="10" s="1"/>
  <c r="I59" i="10"/>
  <c r="H59" i="10"/>
  <c r="H60" i="10" s="1"/>
  <c r="G59" i="10"/>
  <c r="G60" i="10" s="1"/>
  <c r="F59" i="10"/>
  <c r="F60" i="10" s="1"/>
  <c r="E59" i="10"/>
  <c r="E60" i="10" s="1"/>
  <c r="D59" i="10"/>
  <c r="J58" i="10"/>
  <c r="J68" i="10" s="1"/>
  <c r="N67" i="10" s="1"/>
  <c r="I56" i="10"/>
  <c r="W57" i="10" s="1"/>
  <c r="H56" i="10"/>
  <c r="V57" i="10" s="1"/>
  <c r="G56" i="10"/>
  <c r="U57" i="10" s="1"/>
  <c r="F56" i="10"/>
  <c r="T57" i="10" s="1"/>
  <c r="E56" i="10"/>
  <c r="S57" i="10" s="1"/>
  <c r="D56" i="10"/>
  <c r="R57" i="10" s="1"/>
  <c r="I54" i="10"/>
  <c r="H54" i="10"/>
  <c r="H55" i="10" s="1"/>
  <c r="G54" i="10"/>
  <c r="G55" i="10" s="1"/>
  <c r="F54" i="10"/>
  <c r="F55" i="10" s="1"/>
  <c r="E54" i="10"/>
  <c r="E55" i="10" s="1"/>
  <c r="D54" i="10"/>
  <c r="D55" i="10" s="1"/>
  <c r="I52" i="10"/>
  <c r="I53" i="10" s="1"/>
  <c r="H52" i="10"/>
  <c r="H53" i="10" s="1"/>
  <c r="G52" i="10"/>
  <c r="G53" i="10" s="1"/>
  <c r="F52" i="10"/>
  <c r="F53" i="10" s="1"/>
  <c r="E52" i="10"/>
  <c r="E53" i="10" s="1"/>
  <c r="D52" i="10"/>
  <c r="D53" i="10" s="1"/>
  <c r="I50" i="10"/>
  <c r="I51" i="10" s="1"/>
  <c r="H50" i="10"/>
  <c r="H51" i="10" s="1"/>
  <c r="G50" i="10"/>
  <c r="G51" i="10" s="1"/>
  <c r="F50" i="10"/>
  <c r="F51" i="10" s="1"/>
  <c r="E50" i="10"/>
  <c r="E51" i="10" s="1"/>
  <c r="D50" i="10"/>
  <c r="I48" i="10"/>
  <c r="H48" i="10"/>
  <c r="H49" i="10" s="1"/>
  <c r="G48" i="10"/>
  <c r="G49" i="10" s="1"/>
  <c r="F48" i="10"/>
  <c r="F49" i="10" s="1"/>
  <c r="E48" i="10"/>
  <c r="E49" i="10" s="1"/>
  <c r="D48" i="10"/>
  <c r="D49" i="10" s="1"/>
  <c r="J47" i="10"/>
  <c r="I45" i="10"/>
  <c r="W56" i="10" s="1"/>
  <c r="H45" i="10"/>
  <c r="V56" i="10" s="1"/>
  <c r="G45" i="10"/>
  <c r="U56" i="10" s="1"/>
  <c r="F45" i="10"/>
  <c r="T56" i="10" s="1"/>
  <c r="E45" i="10"/>
  <c r="S56" i="10" s="1"/>
  <c r="D45" i="10"/>
  <c r="R56" i="10" s="1"/>
  <c r="I43" i="10"/>
  <c r="H43" i="10"/>
  <c r="H44" i="10" s="1"/>
  <c r="G43" i="10"/>
  <c r="G44" i="10" s="1"/>
  <c r="F43" i="10"/>
  <c r="F44" i="10" s="1"/>
  <c r="E43" i="10"/>
  <c r="E44" i="10" s="1"/>
  <c r="D43" i="10"/>
  <c r="I41" i="10"/>
  <c r="I42" i="10" s="1"/>
  <c r="H41" i="10"/>
  <c r="H42" i="10" s="1"/>
  <c r="G41" i="10"/>
  <c r="G42" i="10" s="1"/>
  <c r="F41" i="10"/>
  <c r="F42" i="10" s="1"/>
  <c r="E41" i="10"/>
  <c r="E42" i="10" s="1"/>
  <c r="D41" i="10"/>
  <c r="D42" i="10" s="1"/>
  <c r="I39" i="10"/>
  <c r="I40" i="10" s="1"/>
  <c r="H39" i="10"/>
  <c r="H40" i="10" s="1"/>
  <c r="G39" i="10"/>
  <c r="G40" i="10" s="1"/>
  <c r="F39" i="10"/>
  <c r="F40" i="10" s="1"/>
  <c r="E39" i="10"/>
  <c r="E40" i="10" s="1"/>
  <c r="D39" i="10"/>
  <c r="D40" i="10" s="1"/>
  <c r="I37" i="10"/>
  <c r="H37" i="10"/>
  <c r="H38" i="10" s="1"/>
  <c r="G37" i="10"/>
  <c r="G38" i="10" s="1"/>
  <c r="F37" i="10"/>
  <c r="F38" i="10" s="1"/>
  <c r="E37" i="10"/>
  <c r="D37" i="10"/>
  <c r="D38" i="10" s="1"/>
  <c r="J36" i="10"/>
  <c r="I34" i="10"/>
  <c r="W55" i="10" s="1"/>
  <c r="H34" i="10"/>
  <c r="V55" i="10" s="1"/>
  <c r="G34" i="10"/>
  <c r="U55" i="10" s="1"/>
  <c r="F34" i="10"/>
  <c r="T55" i="10" s="1"/>
  <c r="E34" i="10"/>
  <c r="S55" i="10" s="1"/>
  <c r="D34" i="10"/>
  <c r="R55" i="10" s="1"/>
  <c r="I32" i="10"/>
  <c r="H32" i="10"/>
  <c r="H33" i="10" s="1"/>
  <c r="G32" i="10"/>
  <c r="G33" i="10" s="1"/>
  <c r="F32" i="10"/>
  <c r="F33" i="10" s="1"/>
  <c r="E32" i="10"/>
  <c r="D32" i="10"/>
  <c r="D33" i="10" s="1"/>
  <c r="I30" i="10"/>
  <c r="I31" i="10" s="1"/>
  <c r="H30" i="10"/>
  <c r="H31" i="10" s="1"/>
  <c r="G30" i="10"/>
  <c r="G31" i="10" s="1"/>
  <c r="F30" i="10"/>
  <c r="F31" i="10" s="1"/>
  <c r="E30" i="10"/>
  <c r="E31" i="10" s="1"/>
  <c r="D30" i="10"/>
  <c r="I28" i="10"/>
  <c r="I29" i="10" s="1"/>
  <c r="H28" i="10"/>
  <c r="H29" i="10" s="1"/>
  <c r="G28" i="10"/>
  <c r="G29" i="10" s="1"/>
  <c r="F28" i="10"/>
  <c r="F29" i="10" s="1"/>
  <c r="E28" i="10"/>
  <c r="E29" i="10" s="1"/>
  <c r="D28" i="10"/>
  <c r="I26" i="10"/>
  <c r="H26" i="10"/>
  <c r="H27" i="10" s="1"/>
  <c r="G26" i="10"/>
  <c r="G27" i="10" s="1"/>
  <c r="F26" i="10"/>
  <c r="F27" i="10" s="1"/>
  <c r="E26" i="10"/>
  <c r="E27" i="10" s="1"/>
  <c r="D26" i="10"/>
  <c r="J25" i="10"/>
  <c r="J35" i="10" s="1"/>
  <c r="N34" i="10" s="1"/>
  <c r="I23" i="10"/>
  <c r="W54" i="10" s="1"/>
  <c r="H23" i="10"/>
  <c r="V54" i="10" s="1"/>
  <c r="G23" i="10"/>
  <c r="U54" i="10" s="1"/>
  <c r="F23" i="10"/>
  <c r="T54" i="10" s="1"/>
  <c r="E23" i="10"/>
  <c r="S54" i="10" s="1"/>
  <c r="D23" i="10"/>
  <c r="R54" i="10" s="1"/>
  <c r="I21" i="10"/>
  <c r="W52" i="10" s="1"/>
  <c r="H21" i="10"/>
  <c r="V52" i="10" s="1"/>
  <c r="G21" i="10"/>
  <c r="U52" i="10" s="1"/>
  <c r="F21" i="10"/>
  <c r="T52" i="10" s="1"/>
  <c r="E21" i="10"/>
  <c r="S52" i="10" s="1"/>
  <c r="D21" i="10"/>
  <c r="R52" i="10" s="1"/>
  <c r="I17" i="10"/>
  <c r="W48" i="10" s="1"/>
  <c r="H17" i="10"/>
  <c r="V48" i="10" s="1"/>
  <c r="G17" i="10"/>
  <c r="U48" i="10" s="1"/>
  <c r="F17" i="10"/>
  <c r="T48" i="10" s="1"/>
  <c r="E17" i="10"/>
  <c r="S48" i="10" s="1"/>
  <c r="D17" i="10"/>
  <c r="I15" i="10"/>
  <c r="W46" i="10" s="1"/>
  <c r="H15" i="10"/>
  <c r="V46" i="10" s="1"/>
  <c r="G15" i="10"/>
  <c r="U46" i="10" s="1"/>
  <c r="F15" i="10"/>
  <c r="T46" i="10" s="1"/>
  <c r="E15" i="10"/>
  <c r="S46" i="10" s="1"/>
  <c r="D15" i="10"/>
  <c r="R46" i="10" s="1"/>
  <c r="J14" i="10"/>
  <c r="J24" i="10" s="1"/>
  <c r="N23" i="10" s="1"/>
  <c r="J3" i="10"/>
  <c r="J13" i="10" s="1"/>
  <c r="W83" i="10" l="1"/>
  <c r="U83" i="10"/>
  <c r="S83" i="10"/>
  <c r="D18" i="10"/>
  <c r="R48" i="10"/>
  <c r="V83" i="10"/>
  <c r="T83" i="10"/>
  <c r="R83" i="10"/>
  <c r="H13" i="10"/>
  <c r="H11" i="10"/>
  <c r="H9" i="10"/>
  <c r="J8" i="10"/>
  <c r="X49" i="10" s="1"/>
  <c r="E90" i="10"/>
  <c r="I90" i="10"/>
  <c r="G13" i="10"/>
  <c r="E11" i="10"/>
  <c r="G9" i="10"/>
  <c r="E5" i="10"/>
  <c r="D16" i="10"/>
  <c r="F16" i="10"/>
  <c r="H16" i="10"/>
  <c r="G16" i="10"/>
  <c r="G18" i="10"/>
  <c r="I18" i="10"/>
  <c r="E22" i="10"/>
  <c r="G22" i="10"/>
  <c r="D24" i="10"/>
  <c r="F24" i="10"/>
  <c r="H24" i="10"/>
  <c r="E16" i="10"/>
  <c r="F18" i="10"/>
  <c r="H18" i="10"/>
  <c r="E18" i="10"/>
  <c r="F22" i="10"/>
  <c r="D22" i="10"/>
  <c r="H22" i="10"/>
  <c r="G24" i="10"/>
  <c r="I24" i="10"/>
  <c r="F35" i="10"/>
  <c r="H35" i="10"/>
  <c r="E35" i="10"/>
  <c r="E46" i="10"/>
  <c r="G46" i="10"/>
  <c r="I46" i="10"/>
  <c r="D46" i="10"/>
  <c r="F57" i="10"/>
  <c r="H57" i="10"/>
  <c r="D68" i="10"/>
  <c r="H68" i="10"/>
  <c r="F68" i="10"/>
  <c r="D73" i="10"/>
  <c r="G90" i="10"/>
  <c r="D90" i="10"/>
  <c r="H90" i="10"/>
  <c r="F101" i="10"/>
  <c r="H101" i="10"/>
  <c r="E101" i="10"/>
  <c r="D104" i="10"/>
  <c r="D112" i="10"/>
  <c r="F112" i="10"/>
  <c r="H112" i="10"/>
  <c r="G112" i="10"/>
  <c r="D123" i="10"/>
  <c r="G123" i="10"/>
  <c r="I123" i="10"/>
  <c r="E134" i="10"/>
  <c r="I134" i="10"/>
  <c r="G134" i="10"/>
  <c r="G145" i="10"/>
  <c r="I145" i="10"/>
  <c r="E156" i="10"/>
  <c r="I156" i="10"/>
  <c r="F156" i="10"/>
  <c r="I13" i="10"/>
  <c r="E13" i="10"/>
  <c r="J9" i="10"/>
  <c r="N8" i="10" s="1"/>
  <c r="F9" i="10"/>
  <c r="I7" i="10"/>
  <c r="J6" i="10"/>
  <c r="X47" i="10" s="1"/>
  <c r="F5" i="10"/>
  <c r="J4" i="10"/>
  <c r="X45" i="10" s="1"/>
  <c r="D5" i="10"/>
  <c r="G35" i="10"/>
  <c r="D35" i="10"/>
  <c r="I35" i="10"/>
  <c r="F46" i="10"/>
  <c r="H46" i="10"/>
  <c r="E57" i="10"/>
  <c r="I57" i="10"/>
  <c r="G57" i="10"/>
  <c r="D60" i="10"/>
  <c r="G68" i="10"/>
  <c r="I68" i="10"/>
  <c r="E68" i="10"/>
  <c r="D79" i="10"/>
  <c r="E88" i="10"/>
  <c r="G101" i="10"/>
  <c r="D101" i="10"/>
  <c r="I101" i="10"/>
  <c r="E112" i="10"/>
  <c r="I112" i="10"/>
  <c r="F123" i="10"/>
  <c r="E123" i="10"/>
  <c r="H123" i="10"/>
  <c r="D134" i="10"/>
  <c r="F134" i="10"/>
  <c r="H134" i="10"/>
  <c r="F145" i="10"/>
  <c r="E145" i="10"/>
  <c r="H145" i="10"/>
  <c r="H156" i="10"/>
  <c r="G156" i="10"/>
  <c r="D161" i="10"/>
  <c r="F13" i="10"/>
  <c r="F11" i="10"/>
  <c r="J10" i="10"/>
  <c r="X51" i="10" s="1"/>
  <c r="I9" i="10"/>
  <c r="H7" i="10"/>
  <c r="D7" i="10"/>
  <c r="G11" i="10"/>
  <c r="E7" i="10"/>
  <c r="G5" i="10"/>
  <c r="E9" i="10"/>
  <c r="D27" i="10"/>
  <c r="J26" i="10"/>
  <c r="J27" i="10" s="1"/>
  <c r="N26" i="10" s="1"/>
  <c r="E33" i="10"/>
  <c r="J32" i="10"/>
  <c r="J33" i="10" s="1"/>
  <c r="N32" i="10" s="1"/>
  <c r="J39" i="10"/>
  <c r="J40" i="10" s="1"/>
  <c r="N39" i="10" s="1"/>
  <c r="D57" i="10"/>
  <c r="J96" i="10"/>
  <c r="J97" i="10" s="1"/>
  <c r="N96" i="10" s="1"/>
  <c r="E121" i="10"/>
  <c r="J120" i="10"/>
  <c r="J121" i="10" s="1"/>
  <c r="N120" i="10" s="1"/>
  <c r="E24" i="10"/>
  <c r="J30" i="10"/>
  <c r="J31" i="10" s="1"/>
  <c r="N30" i="10" s="1"/>
  <c r="D31" i="10"/>
  <c r="E38" i="10"/>
  <c r="J57" i="10"/>
  <c r="N56" i="10" s="1"/>
  <c r="E66" i="10"/>
  <c r="J65" i="10"/>
  <c r="G163" i="10"/>
  <c r="J15" i="10"/>
  <c r="X46" i="10" s="1"/>
  <c r="J17" i="10"/>
  <c r="X48" i="10" s="1"/>
  <c r="D29" i="10"/>
  <c r="J28" i="10"/>
  <c r="D51" i="10"/>
  <c r="J50" i="10"/>
  <c r="J51" i="10" s="1"/>
  <c r="N50" i="10" s="1"/>
  <c r="J63" i="10"/>
  <c r="J64" i="10" s="1"/>
  <c r="N63" i="10" s="1"/>
  <c r="E71" i="10"/>
  <c r="J70" i="10"/>
  <c r="J71" i="10" s="1"/>
  <c r="N70" i="10" s="1"/>
  <c r="J76" i="10"/>
  <c r="J77" i="10" s="1"/>
  <c r="N76" i="10" s="1"/>
  <c r="E82" i="10"/>
  <c r="J122" i="10"/>
  <c r="X63" i="10" s="1"/>
  <c r="D156" i="10"/>
  <c r="J155" i="10"/>
  <c r="X66" i="10" s="1"/>
  <c r="J41" i="10"/>
  <c r="E62" i="10"/>
  <c r="E75" i="10"/>
  <c r="E130" i="10"/>
  <c r="J129" i="10"/>
  <c r="J130" i="10" s="1"/>
  <c r="N129" i="10" s="1"/>
  <c r="J72" i="10"/>
  <c r="F90" i="10"/>
  <c r="J98" i="10"/>
  <c r="J100" i="10"/>
  <c r="X61" i="10" s="1"/>
  <c r="J105" i="10"/>
  <c r="J106" i="10" s="1"/>
  <c r="N105" i="10" s="1"/>
  <c r="J109" i="10"/>
  <c r="J110" i="10" s="1"/>
  <c r="N109" i="10" s="1"/>
  <c r="J118" i="10"/>
  <c r="J119" i="10" s="1"/>
  <c r="N118" i="10" s="1"/>
  <c r="D137" i="10"/>
  <c r="J136" i="10"/>
  <c r="J137" i="10" s="1"/>
  <c r="N136" i="10" s="1"/>
  <c r="D139" i="10"/>
  <c r="J138" i="10"/>
  <c r="J139" i="10" s="1"/>
  <c r="N138" i="10" s="1"/>
  <c r="J140" i="10"/>
  <c r="J141" i="10" s="1"/>
  <c r="N140" i="10" s="1"/>
  <c r="D141" i="10"/>
  <c r="D165" i="10"/>
  <c r="J165" i="10"/>
  <c r="N164" i="10" s="1"/>
  <c r="D167" i="10"/>
  <c r="J166" i="10"/>
  <c r="X67" i="10" s="1"/>
  <c r="J21" i="10"/>
  <c r="X52" i="10" s="1"/>
  <c r="J46" i="10"/>
  <c r="N45" i="10" s="1"/>
  <c r="J42" i="10"/>
  <c r="N41" i="10" s="1"/>
  <c r="J43" i="10"/>
  <c r="J59" i="10"/>
  <c r="J60" i="10" s="1"/>
  <c r="N59" i="10" s="1"/>
  <c r="J83" i="10"/>
  <c r="J84" i="10" s="1"/>
  <c r="N83" i="10" s="1"/>
  <c r="J101" i="10"/>
  <c r="N100" i="10" s="1"/>
  <c r="J99" i="10"/>
  <c r="N98" i="10" s="1"/>
  <c r="J107" i="10"/>
  <c r="J108" i="10" s="1"/>
  <c r="N107" i="10" s="1"/>
  <c r="J127" i="10"/>
  <c r="D148" i="10"/>
  <c r="J147" i="10"/>
  <c r="J148" i="10" s="1"/>
  <c r="J160" i="10"/>
  <c r="J29" i="10"/>
  <c r="N28" i="10" s="1"/>
  <c r="J37" i="10"/>
  <c r="J38" i="10" s="1"/>
  <c r="N37" i="10" s="1"/>
  <c r="D44" i="10"/>
  <c r="J44" i="10"/>
  <c r="N43" i="10" s="1"/>
  <c r="J48" i="10"/>
  <c r="J49" i="10" s="1"/>
  <c r="N48" i="10" s="1"/>
  <c r="J52" i="10"/>
  <c r="J53" i="10" s="1"/>
  <c r="N52" i="10" s="1"/>
  <c r="J54" i="10"/>
  <c r="J55" i="10" s="1"/>
  <c r="N54" i="10" s="1"/>
  <c r="J66" i="10"/>
  <c r="N65" i="10" s="1"/>
  <c r="J61" i="10"/>
  <c r="J62" i="10" s="1"/>
  <c r="N61" i="10" s="1"/>
  <c r="J74" i="10"/>
  <c r="J75" i="10" s="1"/>
  <c r="N74" i="10" s="1"/>
  <c r="D82" i="10"/>
  <c r="J81" i="10"/>
  <c r="J82" i="10" s="1"/>
  <c r="N81" i="10" s="1"/>
  <c r="J92" i="10"/>
  <c r="J93" i="10" s="1"/>
  <c r="N92" i="10" s="1"/>
  <c r="D93" i="10"/>
  <c r="E95" i="10"/>
  <c r="J94" i="10"/>
  <c r="J95" i="10" s="1"/>
  <c r="N94" i="10" s="1"/>
  <c r="J111" i="10"/>
  <c r="X62" i="10" s="1"/>
  <c r="D115" i="10"/>
  <c r="J114" i="10"/>
  <c r="J115" i="10" s="1"/>
  <c r="N114" i="10" s="1"/>
  <c r="D132" i="10"/>
  <c r="J131" i="10"/>
  <c r="J132" i="10" s="1"/>
  <c r="N131" i="10" s="1"/>
  <c r="J133" i="10"/>
  <c r="X64" i="10" s="1"/>
  <c r="D143" i="10"/>
  <c r="J142" i="10"/>
  <c r="J143" i="10" s="1"/>
  <c r="N142" i="10" s="1"/>
  <c r="D154" i="10"/>
  <c r="J153" i="10"/>
  <c r="J154" i="10" s="1"/>
  <c r="J158" i="10"/>
  <c r="J159" i="10" s="1"/>
  <c r="N158" i="10" s="1"/>
  <c r="J73" i="10"/>
  <c r="N72" i="10" s="1"/>
  <c r="J85" i="10"/>
  <c r="J86" i="10" s="1"/>
  <c r="N85" i="10" s="1"/>
  <c r="D86" i="10"/>
  <c r="D88" i="10"/>
  <c r="J87" i="10"/>
  <c r="J88" i="10" s="1"/>
  <c r="N87" i="10" s="1"/>
  <c r="J103" i="10"/>
  <c r="J104" i="10" s="1"/>
  <c r="N103" i="10" s="1"/>
  <c r="D117" i="10"/>
  <c r="J116" i="10"/>
  <c r="J117" i="10" s="1"/>
  <c r="N116" i="10" s="1"/>
  <c r="D126" i="10"/>
  <c r="J125" i="10"/>
  <c r="J126" i="10" s="1"/>
  <c r="N125" i="10" s="1"/>
  <c r="D145" i="10"/>
  <c r="J144" i="10"/>
  <c r="X65" i="10" s="1"/>
  <c r="D150" i="10"/>
  <c r="J149" i="10"/>
  <c r="J150" i="10" s="1"/>
  <c r="J90" i="10"/>
  <c r="N89" i="10" s="1"/>
  <c r="D95" i="10"/>
  <c r="J128" i="10"/>
  <c r="N127" i="10" s="1"/>
  <c r="J162" i="10"/>
  <c r="J163" i="10" s="1"/>
  <c r="N162" i="10" s="1"/>
  <c r="J151" i="10"/>
  <c r="J152" i="10" s="1"/>
  <c r="J161" i="10"/>
  <c r="N160" i="10" s="1"/>
  <c r="AE10" i="10" l="1"/>
  <c r="N153" i="10"/>
  <c r="X83" i="10"/>
  <c r="N151" i="10"/>
  <c r="AE8" i="10" s="1"/>
  <c r="N149" i="10"/>
  <c r="AE6" i="10" s="1"/>
  <c r="N147" i="10"/>
  <c r="AE4" i="10" s="1"/>
  <c r="J156" i="10"/>
  <c r="N239" i="10"/>
  <c r="N283" i="10"/>
  <c r="N240" i="10"/>
  <c r="N284" i="10"/>
  <c r="N295" i="10"/>
  <c r="N294" i="10"/>
  <c r="J145" i="10"/>
  <c r="N144" i="10" s="1"/>
  <c r="J134" i="10"/>
  <c r="N133" i="10" s="1"/>
  <c r="J18" i="10"/>
  <c r="N17" i="10" s="1"/>
  <c r="J11" i="10"/>
  <c r="N10" i="10" s="1"/>
  <c r="J5" i="10"/>
  <c r="N4" i="10" s="1"/>
  <c r="J7" i="10"/>
  <c r="N6" i="10" s="1"/>
  <c r="J112" i="10"/>
  <c r="N111" i="10" s="1"/>
  <c r="J22" i="10"/>
  <c r="N21" i="10" s="1"/>
  <c r="J123" i="10"/>
  <c r="N122" i="10" s="1"/>
  <c r="J16" i="10"/>
  <c r="N15" i="10" s="1"/>
  <c r="J167" i="10"/>
  <c r="N166" i="10" s="1"/>
  <c r="AE12" i="10" l="1"/>
  <c r="N155" i="10"/>
  <c r="N252" i="10"/>
  <c r="N263" i="10"/>
  <c r="N274" i="10"/>
  <c r="N298" i="10"/>
  <c r="N307" i="10"/>
  <c r="N320" i="10"/>
  <c r="N329" i="10"/>
  <c r="N254" i="10"/>
  <c r="N265" i="10"/>
  <c r="N276" i="10"/>
  <c r="N287" i="10"/>
  <c r="N309" i="10"/>
  <c r="N301" i="10"/>
  <c r="N318" i="10"/>
  <c r="N331" i="10"/>
  <c r="N323" i="10"/>
  <c r="N268" i="10"/>
  <c r="N177" i="10" l="1"/>
  <c r="N188" i="10"/>
  <c r="N180" i="10"/>
  <c r="N197" i="10"/>
  <c r="N210" i="10"/>
  <c r="N202" i="10"/>
  <c r="N219" i="10"/>
  <c r="N213" i="10"/>
  <c r="N232" i="10"/>
  <c r="N224" i="10"/>
  <c r="N241" i="10"/>
  <c r="N246" i="10"/>
  <c r="N279" i="10"/>
  <c r="N285" i="10"/>
  <c r="N171" i="10"/>
  <c r="N175" i="10"/>
  <c r="N169" i="10"/>
  <c r="N186" i="10"/>
  <c r="N199" i="10"/>
  <c r="N191" i="10"/>
  <c r="N208" i="10"/>
  <c r="N221" i="10"/>
  <c r="N217" i="10"/>
  <c r="N218" i="10"/>
  <c r="N230" i="10"/>
  <c r="N243" i="10"/>
  <c r="N296" i="10"/>
  <c r="N290" i="10"/>
  <c r="N257" i="10"/>
  <c r="N312" i="10"/>
  <c r="O16" i="3"/>
  <c r="N26" i="3"/>
  <c r="N28" i="3"/>
  <c r="M20" i="3"/>
  <c r="N20" i="3" s="1"/>
  <c r="K255" i="3" l="1"/>
  <c r="M255" i="3" s="1"/>
  <c r="K266" i="3"/>
  <c r="K288" i="3"/>
  <c r="M288" i="3" s="1"/>
  <c r="K244" i="3"/>
  <c r="K277" i="3"/>
  <c r="M277" i="3" s="1"/>
  <c r="K310" i="3"/>
  <c r="K332" i="3"/>
  <c r="M332" i="3" s="1"/>
  <c r="K343" i="3"/>
  <c r="K354" i="3"/>
  <c r="M354" i="3" s="1"/>
  <c r="K321" i="3"/>
  <c r="K365" i="3"/>
  <c r="K376" i="3"/>
  <c r="K387" i="3"/>
  <c r="K398" i="3"/>
  <c r="K299" i="3"/>
  <c r="M299" i="3" s="1"/>
  <c r="K272" i="3"/>
  <c r="K250" i="3"/>
  <c r="K294" i="3"/>
  <c r="K261" i="3"/>
  <c r="M261" i="3" s="1"/>
  <c r="K305" i="3"/>
  <c r="K316" i="3"/>
  <c r="K338" i="3"/>
  <c r="K349" i="3"/>
  <c r="M349" i="3" s="1"/>
  <c r="K360" i="3"/>
  <c r="K371" i="3"/>
  <c r="K382" i="3"/>
  <c r="K393" i="3"/>
  <c r="K283" i="3"/>
  <c r="K327" i="3"/>
  <c r="M327" i="3" s="1"/>
  <c r="K404" i="3"/>
  <c r="K252" i="3"/>
  <c r="K263" i="3"/>
  <c r="K285" i="3"/>
  <c r="K329" i="3"/>
  <c r="K340" i="3"/>
  <c r="M340" i="3" s="1"/>
  <c r="K351" i="3"/>
  <c r="K296" i="3"/>
  <c r="M296" i="3" s="1"/>
  <c r="K318" i="3"/>
  <c r="K362" i="3"/>
  <c r="K373" i="3"/>
  <c r="K384" i="3"/>
  <c r="M384" i="3" s="1"/>
  <c r="K395" i="3"/>
  <c r="K274" i="3"/>
  <c r="K307" i="3"/>
  <c r="K406" i="3"/>
  <c r="L255" i="3"/>
  <c r="L263" i="3"/>
  <c r="L268" i="3"/>
  <c r="L281" i="3"/>
  <c r="L288" i="3"/>
  <c r="L285" i="3"/>
  <c r="L310" i="3"/>
  <c r="L338" i="3"/>
  <c r="L343" i="3"/>
  <c r="L257" i="3"/>
  <c r="L266" i="3"/>
  <c r="L316" i="3"/>
  <c r="L325" i="3"/>
  <c r="L329" i="3"/>
  <c r="L340" i="3"/>
  <c r="L371" i="3"/>
  <c r="L376" i="3"/>
  <c r="L395" i="3"/>
  <c r="L400" i="3"/>
  <c r="L290" i="3"/>
  <c r="L345" i="3"/>
  <c r="L373" i="3"/>
  <c r="L378" i="3"/>
  <c r="L393" i="3"/>
  <c r="L398" i="3"/>
  <c r="L402" i="3"/>
  <c r="L389" i="3"/>
  <c r="L387" i="3"/>
  <c r="L369" i="3"/>
  <c r="L305" i="3"/>
  <c r="L303" i="3"/>
  <c r="L406" i="3"/>
  <c r="L391" i="3"/>
  <c r="L312" i="3"/>
  <c r="L380" i="3"/>
  <c r="L351" i="3"/>
  <c r="L349" i="3"/>
  <c r="L334" i="3"/>
  <c r="L332" i="3"/>
  <c r="L323" i="3"/>
  <c r="L347" i="3"/>
  <c r="L301" i="3"/>
  <c r="L283" i="3"/>
  <c r="L252" i="3"/>
  <c r="L248" i="3"/>
  <c r="L279" i="3"/>
  <c r="L277" i="3"/>
  <c r="L270" i="3"/>
  <c r="L246" i="3"/>
  <c r="L362" i="3"/>
  <c r="L360" i="3"/>
  <c r="L356" i="3"/>
  <c r="L336" i="3"/>
  <c r="L404" i="3"/>
  <c r="L384" i="3"/>
  <c r="L382" i="3"/>
  <c r="L367" i="3"/>
  <c r="L365" i="3"/>
  <c r="L354" i="3"/>
  <c r="L321" i="3"/>
  <c r="L307" i="3"/>
  <c r="L358" i="3"/>
  <c r="L314" i="3"/>
  <c r="L274" i="3"/>
  <c r="L327" i="3"/>
  <c r="L318" i="3"/>
  <c r="L296" i="3"/>
  <c r="L294" i="3"/>
  <c r="L272" i="3"/>
  <c r="L250" i="3"/>
  <c r="L299" i="3"/>
  <c r="L292" i="3"/>
  <c r="L261" i="3"/>
  <c r="L244" i="3"/>
  <c r="K81" i="3"/>
  <c r="K177" i="10" s="1"/>
  <c r="Y68" i="10" s="1"/>
  <c r="K103" i="3"/>
  <c r="K199" i="10" s="1"/>
  <c r="Y70" i="10" s="1"/>
  <c r="K125" i="3"/>
  <c r="K136" i="3"/>
  <c r="K158" i="3"/>
  <c r="K254" i="10" s="1"/>
  <c r="Y75" i="10" s="1"/>
  <c r="K92" i="3"/>
  <c r="K188" i="10" s="1"/>
  <c r="Y69" i="10" s="1"/>
  <c r="K147" i="3"/>
  <c r="K243" i="10" s="1"/>
  <c r="Y74" i="10" s="1"/>
  <c r="K202" i="3"/>
  <c r="K213" i="3"/>
  <c r="K224" i="3"/>
  <c r="K235" i="3"/>
  <c r="K114" i="3"/>
  <c r="K210" i="10" s="1"/>
  <c r="Y71" i="10" s="1"/>
  <c r="K169" i="3"/>
  <c r="K265" i="10" s="1"/>
  <c r="Y76" i="10" s="1"/>
  <c r="K180" i="3"/>
  <c r="K191" i="3"/>
  <c r="K287" i="10" s="1"/>
  <c r="Y78" i="10" s="1"/>
  <c r="K12" i="10"/>
  <c r="K166" i="10"/>
  <c r="K155" i="10"/>
  <c r="Y66" i="10" s="1"/>
  <c r="K133" i="10"/>
  <c r="Y64" i="10" s="1"/>
  <c r="K111" i="10"/>
  <c r="Y62" i="10" s="1"/>
  <c r="K89" i="10"/>
  <c r="Y60" i="10" s="1"/>
  <c r="K67" i="10"/>
  <c r="Y58" i="10" s="1"/>
  <c r="K45" i="10"/>
  <c r="Y56" i="10" s="1"/>
  <c r="K34" i="10"/>
  <c r="Y55" i="10" s="1"/>
  <c r="K144" i="10"/>
  <c r="Y65" i="10" s="1"/>
  <c r="K122" i="10"/>
  <c r="Y63" i="10" s="1"/>
  <c r="K100" i="10"/>
  <c r="Y61" i="10" s="1"/>
  <c r="K78" i="10"/>
  <c r="Y59" i="10" s="1"/>
  <c r="K56" i="10"/>
  <c r="Y57" i="10" s="1"/>
  <c r="K23" i="10"/>
  <c r="Y54" i="10" s="1"/>
  <c r="L106" i="3"/>
  <c r="L202" i="10" s="1"/>
  <c r="L145" i="3"/>
  <c r="L161" i="3"/>
  <c r="L257" i="10" s="1"/>
  <c r="L163" i="3"/>
  <c r="L259" i="10" s="1"/>
  <c r="L174" i="3"/>
  <c r="L270" i="10" s="1"/>
  <c r="L81" i="3"/>
  <c r="L172" i="3"/>
  <c r="L268" i="10" s="1"/>
  <c r="L84" i="3"/>
  <c r="L180" i="10" s="1"/>
  <c r="L209" i="3"/>
  <c r="L305" i="10" s="1"/>
  <c r="L196" i="3"/>
  <c r="L292" i="10" s="1"/>
  <c r="L191" i="3"/>
  <c r="L167" i="3"/>
  <c r="L156" i="3"/>
  <c r="L152" i="3"/>
  <c r="L248" i="10" s="1"/>
  <c r="L108" i="3"/>
  <c r="L204" i="10" s="1"/>
  <c r="L169" i="3"/>
  <c r="L132" i="3"/>
  <c r="L228" i="10" s="1"/>
  <c r="L119" i="3"/>
  <c r="L215" i="10" s="1"/>
  <c r="L114" i="3"/>
  <c r="L86" i="3"/>
  <c r="L182" i="10" s="1"/>
  <c r="L73" i="3"/>
  <c r="L169" i="10" s="1"/>
  <c r="L202" i="3"/>
  <c r="L298" i="10" s="1"/>
  <c r="Z79" i="10" s="1"/>
  <c r="L200" i="3"/>
  <c r="L296" i="10" s="1"/>
  <c r="L180" i="3"/>
  <c r="L276" i="10" s="1"/>
  <c r="Z77" i="10" s="1"/>
  <c r="L178" i="3"/>
  <c r="L274" i="10" s="1"/>
  <c r="L176" i="3"/>
  <c r="L272" i="10" s="1"/>
  <c r="L88" i="3"/>
  <c r="L184" i="10" s="1"/>
  <c r="L235" i="3"/>
  <c r="L331" i="10" s="1"/>
  <c r="Z82" i="10" s="1"/>
  <c r="L233" i="3"/>
  <c r="L329" i="10" s="1"/>
  <c r="L229" i="3"/>
  <c r="L325" i="10" s="1"/>
  <c r="L227" i="3"/>
  <c r="L323" i="10" s="1"/>
  <c r="L213" i="3"/>
  <c r="L309" i="10" s="1"/>
  <c r="Z80" i="10" s="1"/>
  <c r="L211" i="3"/>
  <c r="L307" i="10" s="1"/>
  <c r="L207" i="3"/>
  <c r="L303" i="10" s="1"/>
  <c r="L205" i="3"/>
  <c r="L301" i="10" s="1"/>
  <c r="L185" i="3"/>
  <c r="L281" i="10" s="1"/>
  <c r="L183" i="3"/>
  <c r="L279" i="10" s="1"/>
  <c r="L154" i="3"/>
  <c r="L250" i="10" s="1"/>
  <c r="L136" i="3"/>
  <c r="L232" i="10" s="1"/>
  <c r="Z73" i="10" s="1"/>
  <c r="L134" i="3"/>
  <c r="L230" i="10" s="1"/>
  <c r="L130" i="3"/>
  <c r="L226" i="10" s="1"/>
  <c r="L128" i="3"/>
  <c r="L224" i="10" s="1"/>
  <c r="L110" i="3"/>
  <c r="L206" i="10" s="1"/>
  <c r="L165" i="3"/>
  <c r="L261" i="10" s="1"/>
  <c r="L141" i="3"/>
  <c r="L237" i="10" s="1"/>
  <c r="L139" i="3"/>
  <c r="L235" i="10" s="1"/>
  <c r="L125" i="3"/>
  <c r="L221" i="10" s="1"/>
  <c r="Z72" i="10" s="1"/>
  <c r="L123" i="3"/>
  <c r="L219" i="10" s="1"/>
  <c r="L99" i="3"/>
  <c r="L195" i="10" s="1"/>
  <c r="L194" i="3"/>
  <c r="L290" i="10" s="1"/>
  <c r="L158" i="3"/>
  <c r="L103" i="3"/>
  <c r="L97" i="3"/>
  <c r="L193" i="10" s="1"/>
  <c r="L92" i="3"/>
  <c r="L231" i="3"/>
  <c r="L327" i="10" s="1"/>
  <c r="L220" i="3"/>
  <c r="L316" i="10" s="1"/>
  <c r="L189" i="3"/>
  <c r="L147" i="3"/>
  <c r="L117" i="3"/>
  <c r="L213" i="10" s="1"/>
  <c r="L90" i="3"/>
  <c r="L79" i="3"/>
  <c r="L75" i="3"/>
  <c r="L171" i="10" s="1"/>
  <c r="L150" i="3"/>
  <c r="L246" i="10" s="1"/>
  <c r="L112" i="3"/>
  <c r="L101" i="3"/>
  <c r="L95" i="3"/>
  <c r="L191" i="10" s="1"/>
  <c r="L224" i="3"/>
  <c r="L320" i="10" s="1"/>
  <c r="Z81" i="10" s="1"/>
  <c r="L222" i="3"/>
  <c r="L318" i="10" s="1"/>
  <c r="L218" i="3"/>
  <c r="L314" i="10" s="1"/>
  <c r="L216" i="3"/>
  <c r="L312" i="10" s="1"/>
  <c r="L173" i="10"/>
  <c r="L28" i="10"/>
  <c r="L81" i="10"/>
  <c r="L103" i="10"/>
  <c r="L160" i="10"/>
  <c r="P160" i="10" s="1"/>
  <c r="L72" i="10"/>
  <c r="L87" i="10"/>
  <c r="L94" i="10"/>
  <c r="L136" i="10"/>
  <c r="L21" i="10"/>
  <c r="Z52" i="10" s="1"/>
  <c r="L8" i="10"/>
  <c r="L4" i="10"/>
  <c r="L6" i="10"/>
  <c r="L56" i="10"/>
  <c r="Z57" i="10" s="1"/>
  <c r="L30" i="10"/>
  <c r="L37" i="10"/>
  <c r="L45" i="10"/>
  <c r="Z56" i="10" s="1"/>
  <c r="L140" i="10"/>
  <c r="L162" i="10"/>
  <c r="P162" i="10" s="1"/>
  <c r="L155" i="10"/>
  <c r="Z66" i="10" s="1"/>
  <c r="L166" i="10"/>
  <c r="L48" i="10"/>
  <c r="L54" i="10"/>
  <c r="L89" i="10"/>
  <c r="Z60" i="10" s="1"/>
  <c r="L98" i="10"/>
  <c r="L15" i="10"/>
  <c r="Z46" i="10" s="1"/>
  <c r="L34" i="10"/>
  <c r="Z55" i="10" s="1"/>
  <c r="L63" i="10"/>
  <c r="L92" i="10"/>
  <c r="L70" i="10"/>
  <c r="L100" i="10"/>
  <c r="Z61" i="10" s="1"/>
  <c r="L131" i="10"/>
  <c r="L142" i="10"/>
  <c r="L153" i="10"/>
  <c r="L151" i="10"/>
  <c r="L111" i="10"/>
  <c r="Z62" i="10" s="1"/>
  <c r="L158" i="10"/>
  <c r="P158" i="10" s="1"/>
  <c r="L107" i="10"/>
  <c r="L127" i="10"/>
  <c r="L59" i="10"/>
  <c r="L125" i="10"/>
  <c r="L50" i="10"/>
  <c r="L78" i="10"/>
  <c r="Z59" i="10" s="1"/>
  <c r="L116" i="10"/>
  <c r="L17" i="10"/>
  <c r="Z48" i="10" s="1"/>
  <c r="L41" i="10"/>
  <c r="L83" i="10"/>
  <c r="L144" i="10"/>
  <c r="Z65" i="10" s="1"/>
  <c r="L10" i="10"/>
  <c r="L164" i="10"/>
  <c r="P164" i="10" s="1"/>
  <c r="L12" i="10"/>
  <c r="L23" i="10"/>
  <c r="Z54" i="10" s="1"/>
  <c r="L138" i="10"/>
  <c r="L26" i="10"/>
  <c r="L61" i="10"/>
  <c r="L74" i="10"/>
  <c r="L85" i="10"/>
  <c r="L43" i="10"/>
  <c r="L52" i="10"/>
  <c r="L67" i="10"/>
  <c r="Z58" i="10" s="1"/>
  <c r="L118" i="10"/>
  <c r="L147" i="10"/>
  <c r="L39" i="10"/>
  <c r="L76" i="10"/>
  <c r="L122" i="10"/>
  <c r="Z63" i="10" s="1"/>
  <c r="L32" i="10"/>
  <c r="L65" i="10"/>
  <c r="L109" i="10"/>
  <c r="L114" i="10"/>
  <c r="L149" i="10"/>
  <c r="L96" i="10"/>
  <c r="L129" i="10"/>
  <c r="L105" i="10"/>
  <c r="L120" i="10"/>
  <c r="L133" i="10"/>
  <c r="Z64" i="10" s="1"/>
  <c r="K123" i="3"/>
  <c r="K134" i="3"/>
  <c r="K145" i="3"/>
  <c r="K241" i="10" s="1"/>
  <c r="K156" i="3"/>
  <c r="K252" i="10" s="1"/>
  <c r="K167" i="3"/>
  <c r="K263" i="10" s="1"/>
  <c r="K79" i="3"/>
  <c r="K175" i="10" s="1"/>
  <c r="K90" i="3"/>
  <c r="K186" i="10" s="1"/>
  <c r="K178" i="3"/>
  <c r="K200" i="3"/>
  <c r="K211" i="3"/>
  <c r="K222" i="3"/>
  <c r="K233" i="3"/>
  <c r="K112" i="3"/>
  <c r="K208" i="10" s="1"/>
  <c r="K101" i="3"/>
  <c r="K197" i="10" s="1"/>
  <c r="K189" i="3"/>
  <c r="K285" i="10" s="1"/>
  <c r="K10" i="10"/>
  <c r="K164" i="10"/>
  <c r="O164" i="10" s="1"/>
  <c r="K142" i="10"/>
  <c r="K120" i="10"/>
  <c r="K98" i="10"/>
  <c r="K54" i="10"/>
  <c r="K21" i="10"/>
  <c r="Y52" i="10" s="1"/>
  <c r="K153" i="10"/>
  <c r="K131" i="10"/>
  <c r="K109" i="10"/>
  <c r="K87" i="10"/>
  <c r="K76" i="10"/>
  <c r="K65" i="10"/>
  <c r="K43" i="10"/>
  <c r="K32" i="10"/>
  <c r="K73" i="3"/>
  <c r="K84" i="3"/>
  <c r="K95" i="3"/>
  <c r="K106" i="3"/>
  <c r="K117" i="3"/>
  <c r="K128" i="3"/>
  <c r="K194" i="3"/>
  <c r="K205" i="3"/>
  <c r="K227" i="3"/>
  <c r="K139" i="3"/>
  <c r="K150" i="3"/>
  <c r="K161" i="3"/>
  <c r="K172" i="3"/>
  <c r="K183" i="3"/>
  <c r="K216" i="3"/>
  <c r="K4" i="10"/>
  <c r="K147" i="10"/>
  <c r="M147" i="10" s="1"/>
  <c r="N148" i="10" s="1"/>
  <c r="K136" i="10"/>
  <c r="M136" i="10" s="1"/>
  <c r="N137" i="10" s="1"/>
  <c r="K125" i="10"/>
  <c r="K103" i="10"/>
  <c r="K92" i="10"/>
  <c r="K59" i="10"/>
  <c r="K158" i="10"/>
  <c r="O158" i="10" s="1"/>
  <c r="K81" i="10"/>
  <c r="M81" i="10" s="1"/>
  <c r="K70" i="10"/>
  <c r="M70" i="10" s="1"/>
  <c r="K37" i="10"/>
  <c r="K26" i="10"/>
  <c r="M26" i="10" s="1"/>
  <c r="K114" i="10"/>
  <c r="M114" i="10" s="1"/>
  <c r="N115" i="10" s="1"/>
  <c r="K48" i="10"/>
  <c r="M48" i="10" s="1"/>
  <c r="K15" i="10"/>
  <c r="Y46" i="10" s="1"/>
  <c r="N182" i="10"/>
  <c r="N303" i="10"/>
  <c r="N314" i="10"/>
  <c r="N281" i="10"/>
  <c r="N204" i="10"/>
  <c r="N325" i="10"/>
  <c r="N292" i="10"/>
  <c r="N248" i="10"/>
  <c r="N235" i="10"/>
  <c r="N215" i="10"/>
  <c r="N270" i="10"/>
  <c r="N226" i="10"/>
  <c r="N193" i="10"/>
  <c r="E3" i="3"/>
  <c r="E4" i="3"/>
  <c r="E5" i="3"/>
  <c r="E7" i="3"/>
  <c r="E8" i="3"/>
  <c r="E2" i="3"/>
  <c r="U4" i="10" l="1"/>
  <c r="N49" i="10"/>
  <c r="V5" i="10" s="1"/>
  <c r="S4" i="10"/>
  <c r="N27" i="10"/>
  <c r="T5" i="10" s="1"/>
  <c r="W4" i="10"/>
  <c r="N71" i="10"/>
  <c r="X5" i="10" s="1"/>
  <c r="Z45" i="10"/>
  <c r="P4" i="10"/>
  <c r="Y53" i="10"/>
  <c r="O12" i="10"/>
  <c r="M406" i="3"/>
  <c r="M274" i="3"/>
  <c r="M362" i="3"/>
  <c r="M285" i="3"/>
  <c r="M252" i="3"/>
  <c r="M393" i="3"/>
  <c r="M371" i="3"/>
  <c r="M316" i="3"/>
  <c r="M250" i="3"/>
  <c r="M387" i="3"/>
  <c r="M365" i="3"/>
  <c r="X4" i="10"/>
  <c r="N82" i="10"/>
  <c r="Y5" i="10" s="1"/>
  <c r="O4" i="10"/>
  <c r="Y45" i="10"/>
  <c r="O10" i="10"/>
  <c r="Y51" i="10"/>
  <c r="P12" i="10"/>
  <c r="Z53" i="10"/>
  <c r="Z51" i="10"/>
  <c r="P10" i="10"/>
  <c r="Z67" i="10"/>
  <c r="P166" i="10"/>
  <c r="P6" i="10"/>
  <c r="Z47" i="10"/>
  <c r="Z49" i="10"/>
  <c r="P8" i="10"/>
  <c r="Y67" i="10"/>
  <c r="O166" i="10"/>
  <c r="M307" i="3"/>
  <c r="M395" i="3"/>
  <c r="M373" i="3"/>
  <c r="M318" i="3"/>
  <c r="M351" i="3"/>
  <c r="M329" i="3"/>
  <c r="M263" i="3"/>
  <c r="M404" i="3"/>
  <c r="M283" i="3"/>
  <c r="M382" i="3"/>
  <c r="M360" i="3"/>
  <c r="M338" i="3"/>
  <c r="M305" i="3"/>
  <c r="M294" i="3"/>
  <c r="M272" i="3"/>
  <c r="M398" i="3"/>
  <c r="M376" i="3"/>
  <c r="M321" i="3"/>
  <c r="M343" i="3"/>
  <c r="M310" i="3"/>
  <c r="M244" i="3"/>
  <c r="M266" i="3"/>
  <c r="M37" i="10"/>
  <c r="M59" i="10"/>
  <c r="M103" i="10"/>
  <c r="M54" i="10"/>
  <c r="M21" i="10"/>
  <c r="M10" i="10"/>
  <c r="M233" i="3"/>
  <c r="K329" i="10"/>
  <c r="M211" i="3"/>
  <c r="K307" i="10"/>
  <c r="M178" i="3"/>
  <c r="K274" i="10"/>
  <c r="M134" i="3"/>
  <c r="K230" i="10"/>
  <c r="M65" i="10"/>
  <c r="M142" i="10"/>
  <c r="N143" i="10" s="1"/>
  <c r="M98" i="10"/>
  <c r="M87" i="10"/>
  <c r="M101" i="3"/>
  <c r="L197" i="10"/>
  <c r="M79" i="3"/>
  <c r="L175" i="10"/>
  <c r="M189" i="3"/>
  <c r="L285" i="10"/>
  <c r="M158" i="3"/>
  <c r="L254" i="10"/>
  <c r="Z75" i="10" s="1"/>
  <c r="M114" i="3"/>
  <c r="L210" i="10"/>
  <c r="Z71" i="10" s="1"/>
  <c r="M156" i="3"/>
  <c r="L252" i="10"/>
  <c r="M191" i="3"/>
  <c r="L287" i="10"/>
  <c r="Z78" i="10" s="1"/>
  <c r="M56" i="10"/>
  <c r="M100" i="10"/>
  <c r="M144" i="10"/>
  <c r="N145" i="10" s="1"/>
  <c r="M45" i="10"/>
  <c r="M89" i="10"/>
  <c r="M133" i="10"/>
  <c r="N134" i="10" s="1"/>
  <c r="M166" i="10"/>
  <c r="M235" i="3"/>
  <c r="K331" i="10"/>
  <c r="Y82" i="10" s="1"/>
  <c r="M213" i="3"/>
  <c r="K309" i="10"/>
  <c r="Y80" i="10" s="1"/>
  <c r="M125" i="3"/>
  <c r="K221" i="10"/>
  <c r="Y72" i="10" s="1"/>
  <c r="M92" i="10"/>
  <c r="M125" i="10"/>
  <c r="M164" i="10"/>
  <c r="M222" i="3"/>
  <c r="K318" i="10"/>
  <c r="M200" i="3"/>
  <c r="K296" i="10"/>
  <c r="M123" i="3"/>
  <c r="K219" i="10"/>
  <c r="M120" i="10"/>
  <c r="N121" i="10" s="1"/>
  <c r="M109" i="10"/>
  <c r="M32" i="10"/>
  <c r="M76" i="10"/>
  <c r="M43" i="10"/>
  <c r="M153" i="10"/>
  <c r="N154" i="10" s="1"/>
  <c r="M131" i="10"/>
  <c r="N132" i="10" s="1"/>
  <c r="M112" i="3"/>
  <c r="L208" i="10"/>
  <c r="M90" i="3"/>
  <c r="L186" i="10"/>
  <c r="M147" i="3"/>
  <c r="L243" i="10"/>
  <c r="Z74" i="10" s="1"/>
  <c r="M92" i="3"/>
  <c r="L188" i="10"/>
  <c r="Z69" i="10" s="1"/>
  <c r="M103" i="3"/>
  <c r="L199" i="10"/>
  <c r="Z70" i="10" s="1"/>
  <c r="M169" i="3"/>
  <c r="L265" i="10"/>
  <c r="Z76" i="10" s="1"/>
  <c r="M167" i="3"/>
  <c r="L263" i="10"/>
  <c r="M81" i="3"/>
  <c r="L177" i="10"/>
  <c r="Z68" i="10" s="1"/>
  <c r="M145" i="3"/>
  <c r="L241" i="10"/>
  <c r="M23" i="10"/>
  <c r="M78" i="10"/>
  <c r="M122" i="10"/>
  <c r="N123" i="10" s="1"/>
  <c r="M34" i="10"/>
  <c r="M67" i="10"/>
  <c r="M111" i="10"/>
  <c r="M155" i="10"/>
  <c r="N156" i="10" s="1"/>
  <c r="M12" i="10"/>
  <c r="M180" i="3"/>
  <c r="K276" i="10"/>
  <c r="Y77" i="10" s="1"/>
  <c r="M224" i="3"/>
  <c r="K320" i="10"/>
  <c r="Y81" i="10" s="1"/>
  <c r="M202" i="3"/>
  <c r="K298" i="10"/>
  <c r="Y79" i="10" s="1"/>
  <c r="M136" i="3"/>
  <c r="K232" i="10"/>
  <c r="Y73" i="10" s="1"/>
  <c r="Y83" i="10" s="1"/>
  <c r="M15" i="10"/>
  <c r="AB5" i="10"/>
  <c r="AA4" i="10"/>
  <c r="AD5" i="10"/>
  <c r="AC4" i="10"/>
  <c r="M4" i="10"/>
  <c r="M183" i="3"/>
  <c r="K279" i="10"/>
  <c r="M161" i="3"/>
  <c r="K257" i="10"/>
  <c r="M139" i="3"/>
  <c r="K235" i="10"/>
  <c r="M205" i="3"/>
  <c r="K301" i="10"/>
  <c r="M128" i="3"/>
  <c r="K224" i="10"/>
  <c r="M106" i="3"/>
  <c r="K202" i="10"/>
  <c r="M84" i="3"/>
  <c r="K180" i="10"/>
  <c r="M158" i="10"/>
  <c r="AB4" i="10"/>
  <c r="AE5" i="10"/>
  <c r="AD4" i="10"/>
  <c r="M216" i="3"/>
  <c r="K312" i="10"/>
  <c r="M172" i="3"/>
  <c r="K268" i="10"/>
  <c r="M150" i="3"/>
  <c r="K246" i="10"/>
  <c r="M227" i="3"/>
  <c r="K323" i="10"/>
  <c r="M194" i="3"/>
  <c r="K290" i="10"/>
  <c r="M117" i="3"/>
  <c r="K213" i="10"/>
  <c r="M95" i="3"/>
  <c r="K191" i="10"/>
  <c r="M73" i="3"/>
  <c r="K169" i="10"/>
  <c r="N305" i="10"/>
  <c r="N316" i="10"/>
  <c r="N237" i="10"/>
  <c r="N228" i="10"/>
  <c r="N327" i="10"/>
  <c r="N184" i="10"/>
  <c r="N272" i="10"/>
  <c r="N250" i="10"/>
  <c r="N206" i="10"/>
  <c r="N195" i="10"/>
  <c r="N259" i="10"/>
  <c r="B6" i="3"/>
  <c r="E6" i="3" s="1"/>
  <c r="E9" i="3" s="1"/>
  <c r="M22" i="3"/>
  <c r="N22" i="3" s="1"/>
  <c r="Z12" i="10" l="1"/>
  <c r="N112" i="10"/>
  <c r="N79" i="10"/>
  <c r="X13" i="10" s="1"/>
  <c r="W12" i="10"/>
  <c r="N44" i="10"/>
  <c r="U11" i="10" s="1"/>
  <c r="T10" i="10"/>
  <c r="S10" i="10"/>
  <c r="N33" i="10"/>
  <c r="T11" i="10" s="1"/>
  <c r="AC5" i="10"/>
  <c r="N126" i="10"/>
  <c r="K257" i="3"/>
  <c r="M257" i="3" s="1"/>
  <c r="K268" i="3"/>
  <c r="M268" i="3" s="1"/>
  <c r="K290" i="3"/>
  <c r="M290" i="3" s="1"/>
  <c r="K246" i="3"/>
  <c r="M246" i="3" s="1"/>
  <c r="K279" i="3"/>
  <c r="M279" i="3" s="1"/>
  <c r="K312" i="3"/>
  <c r="M312" i="3" s="1"/>
  <c r="K334" i="3"/>
  <c r="M334" i="3" s="1"/>
  <c r="K345" i="3"/>
  <c r="M345" i="3" s="1"/>
  <c r="K356" i="3"/>
  <c r="M356" i="3" s="1"/>
  <c r="K323" i="3"/>
  <c r="M323" i="3" s="1"/>
  <c r="K367" i="3"/>
  <c r="M367" i="3" s="1"/>
  <c r="K378" i="3"/>
  <c r="M378" i="3" s="1"/>
  <c r="K389" i="3"/>
  <c r="M389" i="3" s="1"/>
  <c r="K400" i="3"/>
  <c r="M400" i="3" s="1"/>
  <c r="K301" i="3"/>
  <c r="M301" i="3" s="1"/>
  <c r="N13" i="10"/>
  <c r="R13" i="10" s="1"/>
  <c r="Q12" i="10"/>
  <c r="N35" i="10"/>
  <c r="T13" i="10" s="1"/>
  <c r="S12" i="10"/>
  <c r="Q166" i="10"/>
  <c r="N167" i="10"/>
  <c r="X12" i="10"/>
  <c r="N90" i="10"/>
  <c r="Y13" i="10" s="1"/>
  <c r="N57" i="10"/>
  <c r="V13" i="10" s="1"/>
  <c r="U12" i="10"/>
  <c r="Y10" i="10"/>
  <c r="N99" i="10"/>
  <c r="Z11" i="10" s="1"/>
  <c r="V10" i="10"/>
  <c r="N66" i="10"/>
  <c r="W11" i="10" s="1"/>
  <c r="N22" i="10"/>
  <c r="S11" i="10" s="1"/>
  <c r="R10" i="10"/>
  <c r="Z4" i="10"/>
  <c r="N104" i="10"/>
  <c r="AA5" i="10" s="1"/>
  <c r="N38" i="10"/>
  <c r="U5" i="10" s="1"/>
  <c r="T4" i="10"/>
  <c r="Q158" i="10"/>
  <c r="N159" i="10"/>
  <c r="Q4" i="10"/>
  <c r="N5" i="10"/>
  <c r="R5" i="10" s="1"/>
  <c r="N16" i="10"/>
  <c r="S5" i="10" s="1"/>
  <c r="R4" i="10"/>
  <c r="V12" i="10"/>
  <c r="N68" i="10"/>
  <c r="W13" i="10" s="1"/>
  <c r="R12" i="10"/>
  <c r="N24" i="10"/>
  <c r="S13" i="10" s="1"/>
  <c r="W10" i="10"/>
  <c r="N77" i="10"/>
  <c r="X11" i="10" s="1"/>
  <c r="Z10" i="10"/>
  <c r="N110" i="10"/>
  <c r="Q164" i="10"/>
  <c r="N165" i="10"/>
  <c r="Y4" i="10"/>
  <c r="N93" i="10"/>
  <c r="Z5" i="10" s="1"/>
  <c r="T12" i="10"/>
  <c r="N46" i="10"/>
  <c r="U13" i="10" s="1"/>
  <c r="N101" i="10"/>
  <c r="Z13" i="10" s="1"/>
  <c r="Y12" i="10"/>
  <c r="N88" i="10"/>
  <c r="Y11" i="10" s="1"/>
  <c r="X10" i="10"/>
  <c r="Q10" i="10"/>
  <c r="N11" i="10"/>
  <c r="R11" i="10" s="1"/>
  <c r="U10" i="10"/>
  <c r="N55" i="10"/>
  <c r="V11" i="10" s="1"/>
  <c r="N60" i="10"/>
  <c r="W5" i="10" s="1"/>
  <c r="V4" i="10"/>
  <c r="Z83" i="10"/>
  <c r="M232" i="10"/>
  <c r="W166" i="10" s="1"/>
  <c r="M298" i="10"/>
  <c r="M320" i="10"/>
  <c r="M276" i="10"/>
  <c r="AE13" i="10"/>
  <c r="AA66" i="10"/>
  <c r="AD12" i="10"/>
  <c r="AA13" i="10"/>
  <c r="AA62" i="10"/>
  <c r="AA58" i="10"/>
  <c r="AA55" i="10"/>
  <c r="AA12" i="10"/>
  <c r="AB13" i="10"/>
  <c r="AA63" i="10"/>
  <c r="AA59" i="10"/>
  <c r="AA54" i="10"/>
  <c r="AB10" i="10"/>
  <c r="AC11" i="10"/>
  <c r="AB11" i="10"/>
  <c r="AA10" i="10"/>
  <c r="M219" i="10"/>
  <c r="V164" i="10" s="1"/>
  <c r="M296" i="10"/>
  <c r="AC164" i="10" s="1"/>
  <c r="M318" i="10"/>
  <c r="AE164" i="10" s="1"/>
  <c r="N222" i="10"/>
  <c r="M221" i="10"/>
  <c r="V166" i="10" s="1"/>
  <c r="M309" i="10"/>
  <c r="M331" i="10"/>
  <c r="AB12" i="10"/>
  <c r="AC13" i="10"/>
  <c r="AA64" i="10"/>
  <c r="AA60" i="10"/>
  <c r="AA56" i="10"/>
  <c r="AC12" i="10"/>
  <c r="AD13" i="10"/>
  <c r="AA65" i="10"/>
  <c r="AA61" i="10"/>
  <c r="AA57" i="10"/>
  <c r="AC10" i="10"/>
  <c r="AD11" i="10"/>
  <c r="AA53" i="10"/>
  <c r="M241" i="10"/>
  <c r="X164" i="10" s="1"/>
  <c r="M177" i="10"/>
  <c r="R166" i="10" s="1"/>
  <c r="M263" i="10"/>
  <c r="Z164" i="10" s="1"/>
  <c r="M265" i="10"/>
  <c r="Z166" i="10" s="1"/>
  <c r="M199" i="10"/>
  <c r="T166" i="10" s="1"/>
  <c r="M188" i="10"/>
  <c r="S166" i="10" s="1"/>
  <c r="M243" i="10"/>
  <c r="X166" i="10" s="1"/>
  <c r="M186" i="10"/>
  <c r="S164" i="10" s="1"/>
  <c r="N209" i="10"/>
  <c r="M208" i="10"/>
  <c r="U164" i="10" s="1"/>
  <c r="AD10" i="10"/>
  <c r="AE11" i="10"/>
  <c r="AA11" i="10"/>
  <c r="AA67" i="10"/>
  <c r="M287" i="10"/>
  <c r="M252" i="10"/>
  <c r="Y164" i="10" s="1"/>
  <c r="M210" i="10"/>
  <c r="U166" i="10" s="1"/>
  <c r="M254" i="10"/>
  <c r="Y166" i="10" s="1"/>
  <c r="M285" i="10"/>
  <c r="AB164" i="10" s="1"/>
  <c r="N176" i="10"/>
  <c r="M175" i="10"/>
  <c r="R164" i="10" s="1"/>
  <c r="M197" i="10"/>
  <c r="T164" i="10" s="1"/>
  <c r="M230" i="10"/>
  <c r="W164" i="10" s="1"/>
  <c r="M274" i="10"/>
  <c r="AA164" i="10" s="1"/>
  <c r="M307" i="10"/>
  <c r="AD164" i="10" s="1"/>
  <c r="M329" i="10"/>
  <c r="AF164" i="10" s="1"/>
  <c r="AA51" i="10"/>
  <c r="AA52" i="10"/>
  <c r="M180" i="10"/>
  <c r="S158" i="10" s="1"/>
  <c r="M202" i="10"/>
  <c r="U158" i="10" s="1"/>
  <c r="M224" i="10"/>
  <c r="W158" i="10" s="1"/>
  <c r="M301" i="10"/>
  <c r="AD158" i="10" s="1"/>
  <c r="M235" i="10"/>
  <c r="X158" i="10" s="1"/>
  <c r="M257" i="10"/>
  <c r="Z158" i="10" s="1"/>
  <c r="M279" i="10"/>
  <c r="AB158" i="10" s="1"/>
  <c r="AA45" i="10"/>
  <c r="AA46" i="10"/>
  <c r="K86" i="3"/>
  <c r="K108" i="3"/>
  <c r="K130" i="3"/>
  <c r="K163" i="3"/>
  <c r="K207" i="3"/>
  <c r="K229" i="3"/>
  <c r="K75" i="3"/>
  <c r="K97" i="3"/>
  <c r="K119" i="3"/>
  <c r="K141" i="3"/>
  <c r="K152" i="3"/>
  <c r="K174" i="3"/>
  <c r="K185" i="3"/>
  <c r="K196" i="3"/>
  <c r="K218" i="3"/>
  <c r="K72" i="10"/>
  <c r="M72" i="10" s="1"/>
  <c r="K6" i="10"/>
  <c r="K160" i="10"/>
  <c r="O160" i="10" s="1"/>
  <c r="K149" i="10"/>
  <c r="M149" i="10" s="1"/>
  <c r="N150" i="10" s="1"/>
  <c r="K138" i="10"/>
  <c r="M138" i="10" s="1"/>
  <c r="N139" i="10" s="1"/>
  <c r="K127" i="10"/>
  <c r="M127" i="10" s="1"/>
  <c r="N128" i="10" s="1"/>
  <c r="K116" i="10"/>
  <c r="M116" i="10" s="1"/>
  <c r="N117" i="10" s="1"/>
  <c r="K105" i="10"/>
  <c r="M105" i="10" s="1"/>
  <c r="K94" i="10"/>
  <c r="M94" i="10" s="1"/>
  <c r="K83" i="10"/>
  <c r="M83" i="10" s="1"/>
  <c r="K61" i="10"/>
  <c r="M61" i="10" s="1"/>
  <c r="K50" i="10"/>
  <c r="M50" i="10" s="1"/>
  <c r="K17" i="10"/>
  <c r="Y48" i="10" s="1"/>
  <c r="K39" i="10"/>
  <c r="M39" i="10" s="1"/>
  <c r="K28" i="10"/>
  <c r="M28" i="10" s="1"/>
  <c r="M169" i="10"/>
  <c r="R158" i="10" s="1"/>
  <c r="M191" i="10"/>
  <c r="T158" i="10" s="1"/>
  <c r="M213" i="10"/>
  <c r="V158" i="10" s="1"/>
  <c r="M290" i="10"/>
  <c r="AC158" i="10" s="1"/>
  <c r="M323" i="10"/>
  <c r="AF158" i="10" s="1"/>
  <c r="M246" i="10"/>
  <c r="Y158" i="10" s="1"/>
  <c r="M268" i="10"/>
  <c r="AA158" i="10" s="1"/>
  <c r="M312" i="10"/>
  <c r="AE158" i="10" s="1"/>
  <c r="N170" i="10"/>
  <c r="N178" i="10"/>
  <c r="N181" i="10"/>
  <c r="N189" i="10"/>
  <c r="N200" i="10"/>
  <c r="N280" i="10"/>
  <c r="N247" i="10"/>
  <c r="N286" i="10"/>
  <c r="N288" i="10"/>
  <c r="N236" i="10"/>
  <c r="N264" i="10"/>
  <c r="N231" i="10"/>
  <c r="N244" i="10"/>
  <c r="N277" i="10"/>
  <c r="N291" i="10"/>
  <c r="N255" i="10"/>
  <c r="N261" i="10"/>
  <c r="N187" i="10"/>
  <c r="N214" i="10"/>
  <c r="N211" i="10"/>
  <c r="N258" i="10"/>
  <c r="N225" i="10"/>
  <c r="N242" i="10"/>
  <c r="N266" i="10"/>
  <c r="N233" i="10"/>
  <c r="N308" i="10"/>
  <c r="N275" i="10"/>
  <c r="N299" i="10"/>
  <c r="N269" i="10"/>
  <c r="N302" i="10"/>
  <c r="N192" i="10"/>
  <c r="M24" i="3"/>
  <c r="N24" i="3" s="1"/>
  <c r="K248" i="3" l="1"/>
  <c r="M248" i="3" s="1"/>
  <c r="K281" i="3"/>
  <c r="M281" i="3" s="1"/>
  <c r="K303" i="3"/>
  <c r="M303" i="3" s="1"/>
  <c r="K325" i="3"/>
  <c r="M325" i="3" s="1"/>
  <c r="K270" i="3"/>
  <c r="M270" i="3" s="1"/>
  <c r="K292" i="3"/>
  <c r="M292" i="3" s="1"/>
  <c r="K314" i="3"/>
  <c r="M314" i="3" s="1"/>
  <c r="K336" i="3"/>
  <c r="M336" i="3" s="1"/>
  <c r="K347" i="3"/>
  <c r="M347" i="3" s="1"/>
  <c r="K369" i="3"/>
  <c r="M369" i="3" s="1"/>
  <c r="K391" i="3"/>
  <c r="M391" i="3" s="1"/>
  <c r="K402" i="3"/>
  <c r="M402" i="3" s="1"/>
  <c r="K380" i="3"/>
  <c r="M380" i="3" s="1"/>
  <c r="K358" i="3"/>
  <c r="M358" i="3" s="1"/>
  <c r="S6" i="10"/>
  <c r="N29" i="10"/>
  <c r="T7" i="10" s="1"/>
  <c r="V6" i="10"/>
  <c r="N62" i="10"/>
  <c r="W7" i="10" s="1"/>
  <c r="Y6" i="10"/>
  <c r="N95" i="10"/>
  <c r="Z7" i="10" s="1"/>
  <c r="W6" i="10"/>
  <c r="N73" i="10"/>
  <c r="X7" i="10" s="1"/>
  <c r="N40" i="10"/>
  <c r="U7" i="10" s="1"/>
  <c r="T6" i="10"/>
  <c r="U6" i="10"/>
  <c r="N51" i="10"/>
  <c r="V7" i="10" s="1"/>
  <c r="X6" i="10"/>
  <c r="N84" i="10"/>
  <c r="Y7" i="10" s="1"/>
  <c r="N106" i="10"/>
  <c r="Z6" i="10"/>
  <c r="O6" i="10"/>
  <c r="Y47" i="10"/>
  <c r="N297" i="10"/>
  <c r="N310" i="10"/>
  <c r="N253" i="10"/>
  <c r="N220" i="10"/>
  <c r="N330" i="10"/>
  <c r="AA75" i="10"/>
  <c r="AA71" i="10"/>
  <c r="AA78" i="10"/>
  <c r="AB166" i="10"/>
  <c r="AA82" i="10"/>
  <c r="AF166" i="10"/>
  <c r="AA80" i="10"/>
  <c r="AD166" i="10"/>
  <c r="AA72" i="10"/>
  <c r="N321" i="10"/>
  <c r="N198" i="10"/>
  <c r="AA74" i="10"/>
  <c r="AA69" i="10"/>
  <c r="AA70" i="10"/>
  <c r="AA76" i="10"/>
  <c r="AA68" i="10"/>
  <c r="N332" i="10"/>
  <c r="N319" i="10"/>
  <c r="AA77" i="10"/>
  <c r="AA166" i="10"/>
  <c r="AA81" i="10"/>
  <c r="AE166" i="10"/>
  <c r="AA79" i="10"/>
  <c r="AC166" i="10"/>
  <c r="AA73" i="10"/>
  <c r="M17" i="10"/>
  <c r="AB7" i="10"/>
  <c r="AA6" i="10"/>
  <c r="AD7" i="10"/>
  <c r="AC6" i="10"/>
  <c r="M160" i="10"/>
  <c r="M196" i="3"/>
  <c r="K292" i="10"/>
  <c r="M174" i="3"/>
  <c r="K270" i="10"/>
  <c r="M141" i="3"/>
  <c r="K237" i="10"/>
  <c r="M97" i="3"/>
  <c r="K193" i="10"/>
  <c r="M229" i="3"/>
  <c r="K325" i="10"/>
  <c r="M163" i="3"/>
  <c r="K259" i="10"/>
  <c r="M108" i="3"/>
  <c r="K204" i="10"/>
  <c r="K99" i="3"/>
  <c r="K132" i="3"/>
  <c r="K154" i="3"/>
  <c r="K176" i="3"/>
  <c r="K209" i="3"/>
  <c r="K231" i="3"/>
  <c r="K88" i="3"/>
  <c r="K110" i="3"/>
  <c r="K165" i="3"/>
  <c r="K220" i="3"/>
  <c r="K162" i="10"/>
  <c r="O162" i="10" s="1"/>
  <c r="K151" i="10"/>
  <c r="M151" i="10" s="1"/>
  <c r="N152" i="10" s="1"/>
  <c r="K140" i="10"/>
  <c r="M140" i="10" s="1"/>
  <c r="N141" i="10" s="1"/>
  <c r="K129" i="10"/>
  <c r="M129" i="10" s="1"/>
  <c r="N130" i="10" s="1"/>
  <c r="K118" i="10"/>
  <c r="M118" i="10" s="1"/>
  <c r="N119" i="10" s="1"/>
  <c r="K107" i="10"/>
  <c r="M107" i="10" s="1"/>
  <c r="K52" i="10"/>
  <c r="M52" i="10" s="1"/>
  <c r="K8" i="10"/>
  <c r="K41" i="10"/>
  <c r="M41" i="10" s="1"/>
  <c r="K30" i="10"/>
  <c r="M30" i="10" s="1"/>
  <c r="K96" i="10"/>
  <c r="M96" i="10" s="1"/>
  <c r="K85" i="10"/>
  <c r="M85" i="10" s="1"/>
  <c r="K74" i="10"/>
  <c r="M74" i="10" s="1"/>
  <c r="K63" i="10"/>
  <c r="M63" i="10" s="1"/>
  <c r="N313" i="10"/>
  <c r="N324" i="10"/>
  <c r="AA7" i="10"/>
  <c r="AC7" i="10"/>
  <c r="AB6" i="10"/>
  <c r="AE7" i="10"/>
  <c r="AD6" i="10"/>
  <c r="M6" i="10"/>
  <c r="M218" i="3"/>
  <c r="K314" i="10"/>
  <c r="M185" i="3"/>
  <c r="K281" i="10"/>
  <c r="M152" i="3"/>
  <c r="K248" i="10"/>
  <c r="M119" i="3"/>
  <c r="K215" i="10"/>
  <c r="M75" i="3"/>
  <c r="K171" i="10"/>
  <c r="M207" i="3"/>
  <c r="K303" i="10"/>
  <c r="M130" i="3"/>
  <c r="K226" i="10"/>
  <c r="M86" i="3"/>
  <c r="K182" i="10"/>
  <c r="N203" i="10"/>
  <c r="Q6" i="10" l="1"/>
  <c r="N7" i="10"/>
  <c r="R7" i="10" s="1"/>
  <c r="V8" i="10"/>
  <c r="N64" i="10"/>
  <c r="W9" i="10" s="1"/>
  <c r="X8" i="10"/>
  <c r="N86" i="10"/>
  <c r="Y9" i="10" s="1"/>
  <c r="S8" i="10"/>
  <c r="N31" i="10"/>
  <c r="T9" i="10" s="1"/>
  <c r="O8" i="10"/>
  <c r="Y49" i="10"/>
  <c r="Z8" i="10"/>
  <c r="N108" i="10"/>
  <c r="Q160" i="10"/>
  <c r="N161" i="10"/>
  <c r="W8" i="10"/>
  <c r="N75" i="10"/>
  <c r="X9" i="10" s="1"/>
  <c r="Y8" i="10"/>
  <c r="N97" i="10"/>
  <c r="Z9" i="10" s="1"/>
  <c r="N42" i="10"/>
  <c r="U9" i="10" s="1"/>
  <c r="T8" i="10"/>
  <c r="U8" i="10"/>
  <c r="N53" i="10"/>
  <c r="V9" i="10" s="1"/>
  <c r="N18" i="10"/>
  <c r="S7" i="10" s="1"/>
  <c r="R6" i="10"/>
  <c r="AA83" i="10"/>
  <c r="AA47" i="10"/>
  <c r="AB9" i="10"/>
  <c r="AA8" i="10"/>
  <c r="AD9" i="10"/>
  <c r="AC8" i="10"/>
  <c r="M162" i="10"/>
  <c r="M165" i="3"/>
  <c r="K261" i="10"/>
  <c r="M88" i="3"/>
  <c r="K184" i="10"/>
  <c r="M231" i="3"/>
  <c r="K327" i="10"/>
  <c r="M176" i="3"/>
  <c r="K272" i="10"/>
  <c r="M132" i="3"/>
  <c r="K228" i="10"/>
  <c r="AA48" i="10"/>
  <c r="M182" i="10"/>
  <c r="S160" i="10" s="1"/>
  <c r="M226" i="10"/>
  <c r="W160" i="10" s="1"/>
  <c r="M303" i="10"/>
  <c r="AD160" i="10" s="1"/>
  <c r="M171" i="10"/>
  <c r="R160" i="10" s="1"/>
  <c r="M215" i="10"/>
  <c r="V160" i="10" s="1"/>
  <c r="M248" i="10"/>
  <c r="Y160" i="10" s="1"/>
  <c r="M281" i="10"/>
  <c r="AB160" i="10" s="1"/>
  <c r="M314" i="10"/>
  <c r="AE160" i="10" s="1"/>
  <c r="M8" i="10"/>
  <c r="AA9" i="10"/>
  <c r="AC9" i="10"/>
  <c r="AB8" i="10"/>
  <c r="AD8" i="10"/>
  <c r="AE9" i="10"/>
  <c r="M220" i="3"/>
  <c r="K316" i="10"/>
  <c r="M110" i="3"/>
  <c r="K206" i="10"/>
  <c r="M173" i="10"/>
  <c r="R162" i="10" s="1"/>
  <c r="K173" i="10"/>
  <c r="M209" i="3"/>
  <c r="K305" i="10"/>
  <c r="M154" i="3"/>
  <c r="K250" i="10"/>
  <c r="M99" i="3"/>
  <c r="K195" i="10"/>
  <c r="M204" i="10"/>
  <c r="U160" i="10" s="1"/>
  <c r="M259" i="10"/>
  <c r="Z160" i="10" s="1"/>
  <c r="M325" i="10"/>
  <c r="AF160" i="10" s="1"/>
  <c r="M193" i="10"/>
  <c r="T160" i="10" s="1"/>
  <c r="M237" i="10"/>
  <c r="X160" i="10" s="1"/>
  <c r="M270" i="10"/>
  <c r="AA160" i="10" s="1"/>
  <c r="M292" i="10"/>
  <c r="AC160" i="10" s="1"/>
  <c r="Q8" i="10" l="1"/>
  <c r="N9" i="10"/>
  <c r="R9" i="10" s="1"/>
  <c r="Q162" i="10"/>
  <c r="N163" i="10"/>
  <c r="N293" i="10"/>
  <c r="N271" i="10"/>
  <c r="N238" i="10"/>
  <c r="N194" i="10"/>
  <c r="N326" i="10"/>
  <c r="N260" i="10"/>
  <c r="N205" i="10"/>
  <c r="M195" i="10"/>
  <c r="T162" i="10" s="1"/>
  <c r="M250" i="10"/>
  <c r="Y162" i="10" s="1"/>
  <c r="M305" i="10"/>
  <c r="AD162" i="10" s="1"/>
  <c r="AA49" i="10"/>
  <c r="M228" i="10"/>
  <c r="W162" i="10" s="1"/>
  <c r="M272" i="10"/>
  <c r="AA162" i="10" s="1"/>
  <c r="M327" i="10"/>
  <c r="AF162" i="10" s="1"/>
  <c r="M184" i="10"/>
  <c r="S162" i="10" s="1"/>
  <c r="M261" i="10"/>
  <c r="Z162" i="10" s="1"/>
  <c r="M206" i="10"/>
  <c r="U162" i="10" s="1"/>
  <c r="M316" i="10"/>
  <c r="AE162" i="10" s="1"/>
  <c r="N315" i="10"/>
  <c r="N282" i="10"/>
  <c r="N249" i="10"/>
  <c r="N216" i="10"/>
  <c r="N172" i="10"/>
  <c r="N304" i="10"/>
  <c r="N227" i="10"/>
  <c r="N183" i="10"/>
  <c r="N317" i="10" l="1"/>
  <c r="N207" i="10"/>
  <c r="N262" i="10"/>
  <c r="N185" i="10"/>
  <c r="N328" i="10"/>
  <c r="N273" i="10"/>
  <c r="N229" i="10"/>
  <c r="N306" i="10"/>
  <c r="N251" i="10"/>
  <c r="N196" i="10"/>
</calcChain>
</file>

<file path=xl/sharedStrings.xml><?xml version="1.0" encoding="utf-8"?>
<sst xmlns="http://schemas.openxmlformats.org/spreadsheetml/2006/main" count="1480" uniqueCount="157">
  <si>
    <t>AES</t>
  </si>
  <si>
    <t>AU</t>
  </si>
  <si>
    <t>SH</t>
  </si>
  <si>
    <t>PER</t>
  </si>
  <si>
    <t>LOU</t>
  </si>
  <si>
    <t>GFM</t>
  </si>
  <si>
    <t>DES</t>
  </si>
  <si>
    <t>SM4</t>
  </si>
  <si>
    <t>TWOFISH</t>
  </si>
  <si>
    <t>RC5</t>
  </si>
  <si>
    <t>BLOWFISH</t>
  </si>
  <si>
    <t>Cyptoraptor</t>
  </si>
  <si>
    <t>RCPA</t>
    <phoneticPr fontId="2" type="noConversion"/>
  </si>
  <si>
    <t>移位单元</t>
  </si>
  <si>
    <t>置换单元</t>
  </si>
  <si>
    <t>功能单元</t>
    <phoneticPr fontId="2" type="noConversion"/>
  </si>
  <si>
    <t>算术单元</t>
    <phoneticPr fontId="2" type="noConversion"/>
  </si>
  <si>
    <t>移位单元</t>
    <phoneticPr fontId="2" type="noConversion"/>
  </si>
  <si>
    <t>逻辑运算</t>
    <phoneticPr fontId="2" type="noConversion"/>
  </si>
  <si>
    <t>置换单元</t>
    <phoneticPr fontId="2" type="noConversion"/>
  </si>
  <si>
    <t>有限域乘法单元</t>
  </si>
  <si>
    <t>互连单元</t>
  </si>
  <si>
    <t>S盒子替换单元</t>
  </si>
  <si>
    <t>字节循环移位</t>
    <phoneticPr fontId="2" type="noConversion"/>
  </si>
  <si>
    <t>面积</t>
    <phoneticPr fontId="2" type="noConversion"/>
  </si>
  <si>
    <t>延迟</t>
    <phoneticPr fontId="2" type="noConversion"/>
  </si>
  <si>
    <t>综合</t>
    <phoneticPr fontId="2" type="noConversion"/>
  </si>
  <si>
    <t>有限域乘法</t>
    <phoneticPr fontId="2" type="noConversion"/>
  </si>
  <si>
    <t>算术单元</t>
    <phoneticPr fontId="2" type="noConversion"/>
  </si>
  <si>
    <t>移位单元</t>
    <phoneticPr fontId="2" type="noConversion"/>
  </si>
  <si>
    <t>置换单元</t>
    <phoneticPr fontId="2" type="noConversion"/>
  </si>
  <si>
    <t>逻辑单元</t>
    <phoneticPr fontId="2" type="noConversion"/>
  </si>
  <si>
    <t>性能</t>
    <phoneticPr fontId="2" type="noConversion"/>
  </si>
  <si>
    <t>RCPA</t>
  </si>
  <si>
    <t>RCPA</t>
    <phoneticPr fontId="2" type="noConversion"/>
  </si>
  <si>
    <t>COBRA</t>
  </si>
  <si>
    <t>COBRA</t>
    <phoneticPr fontId="2" type="noConversion"/>
  </si>
  <si>
    <t>RPU</t>
    <phoneticPr fontId="2" type="noConversion"/>
  </si>
  <si>
    <t>本文</t>
    <phoneticPr fontId="2" type="noConversion"/>
  </si>
  <si>
    <t>资源利用率</t>
    <phoneticPr fontId="2" type="noConversion"/>
  </si>
  <si>
    <r>
      <t>S</t>
    </r>
    <r>
      <rPr>
        <sz val="9"/>
        <color theme="1"/>
        <rFont val="宋体"/>
        <family val="3"/>
        <charset val="134"/>
      </rPr>
      <t>盒</t>
    </r>
    <phoneticPr fontId="2" type="noConversion"/>
  </si>
  <si>
    <t>功能单元利用率</t>
    <phoneticPr fontId="2" type="noConversion"/>
  </si>
  <si>
    <t>算法</t>
  </si>
  <si>
    <t>算法</t>
    <phoneticPr fontId="2" type="noConversion"/>
  </si>
  <si>
    <t>架构</t>
  </si>
  <si>
    <t>架构</t>
    <phoneticPr fontId="2" type="noConversion"/>
  </si>
  <si>
    <t>算法包含操作</t>
    <phoneticPr fontId="2" type="noConversion"/>
  </si>
  <si>
    <t>映射资源消耗</t>
    <phoneticPr fontId="2" type="noConversion"/>
  </si>
  <si>
    <t>AES</t>
    <phoneticPr fontId="2" type="noConversion"/>
  </si>
  <si>
    <t>有限域乘法</t>
    <phoneticPr fontId="2" type="noConversion"/>
  </si>
  <si>
    <t>DES</t>
    <phoneticPr fontId="2" type="noConversion"/>
  </si>
  <si>
    <t>CAST128</t>
  </si>
  <si>
    <t>SERPENT</t>
  </si>
  <si>
    <t>SEED</t>
  </si>
  <si>
    <t>RC6</t>
  </si>
  <si>
    <t>IDEA</t>
  </si>
  <si>
    <t>CAMELLIA</t>
  </si>
  <si>
    <t>GOST</t>
  </si>
  <si>
    <t>TEA</t>
  </si>
  <si>
    <t>SPECK</t>
  </si>
  <si>
    <t>SIMON</t>
  </si>
  <si>
    <t xml:space="preserve">LUCIFER </t>
  </si>
  <si>
    <t>CLEFIA</t>
  </si>
  <si>
    <t>ARIA</t>
  </si>
  <si>
    <t>CRYPTOMERIA/C2</t>
  </si>
  <si>
    <t xml:space="preserve">PRESENT </t>
  </si>
  <si>
    <t>MACGUFFIN</t>
  </si>
  <si>
    <t>SQUARE</t>
  </si>
  <si>
    <t>M6</t>
  </si>
  <si>
    <t>ICE</t>
  </si>
  <si>
    <t>SHARK</t>
  </si>
  <si>
    <t>CS-CIPHER</t>
  </si>
  <si>
    <t>NUSH</t>
  </si>
  <si>
    <t>GRAND CRU</t>
  </si>
  <si>
    <t>Q</t>
  </si>
  <si>
    <t>E2</t>
  </si>
  <si>
    <t>KHAZAD</t>
  </si>
  <si>
    <t>HIEROCRYPT-L1</t>
  </si>
  <si>
    <t>HIEROCRYPT-3</t>
  </si>
  <si>
    <t>\</t>
  </si>
  <si>
    <t>XTEA</t>
  </si>
  <si>
    <t>SKIPJECT</t>
  </si>
  <si>
    <t>/</t>
  </si>
  <si>
    <t>SM4</t>
    <phoneticPr fontId="2" type="noConversion"/>
  </si>
  <si>
    <t>映射行数</t>
  </si>
  <si>
    <t>功能单元使用</t>
  </si>
  <si>
    <t>LUT</t>
  </si>
  <si>
    <t>/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</si>
  <si>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</si>
  <si>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</si>
  <si>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</si>
  <si>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面积/mm2</t>
    <phoneticPr fontId="2" type="noConversion"/>
  </si>
  <si>
    <t>性能面积比</t>
    <phoneticPr fontId="2" type="noConversion"/>
  </si>
  <si>
    <t>映射资源消耗</t>
    <phoneticPr fontId="2" type="noConversion"/>
  </si>
  <si>
    <t>Cyptoraptor</t>
    <phoneticPr fontId="2" type="noConversion"/>
  </si>
  <si>
    <t>Cyptor
aptor</t>
    <phoneticPr fontId="2" type="noConversion"/>
  </si>
  <si>
    <t>Cyptor
aptor</t>
    <phoneticPr fontId="2" type="noConversion"/>
  </si>
  <si>
    <t>RC5</t>
    <phoneticPr fontId="2" type="noConversion"/>
  </si>
  <si>
    <t>CAST128</t>
    <phoneticPr fontId="2" type="noConversion"/>
  </si>
  <si>
    <t>TWOFISH</t>
    <phoneticPr fontId="2" type="noConversion"/>
  </si>
  <si>
    <t>SERPENT</t>
    <phoneticPr fontId="2" type="noConversion"/>
  </si>
  <si>
    <t>BLOWFISH</t>
    <phoneticPr fontId="2" type="noConversion"/>
  </si>
  <si>
    <t>SEED</t>
    <phoneticPr fontId="2" type="noConversion"/>
  </si>
  <si>
    <t>CAMELLIA</t>
    <phoneticPr fontId="2" type="noConversion"/>
  </si>
  <si>
    <t>映射资源消耗</t>
    <phoneticPr fontId="2" type="noConversion"/>
  </si>
  <si>
    <t>GOST</t>
    <phoneticPr fontId="2" type="noConversion"/>
  </si>
  <si>
    <t>GOST</t>
    <phoneticPr fontId="2" type="noConversion"/>
  </si>
  <si>
    <t>TEA</t>
    <phoneticPr fontId="2" type="noConversion"/>
  </si>
  <si>
    <t>SPECK</t>
    <phoneticPr fontId="2" type="noConversion"/>
  </si>
  <si>
    <t>XTEA</t>
    <phoneticPr fontId="2" type="noConversion"/>
  </si>
  <si>
    <t>SIMON</t>
    <phoneticPr fontId="2" type="noConversion"/>
  </si>
  <si>
    <t>SIMON</t>
    <phoneticPr fontId="2" type="noConversion"/>
  </si>
  <si>
    <t>LUCIFER</t>
    <phoneticPr fontId="2" type="noConversion"/>
  </si>
  <si>
    <t>CLEFIA</t>
    <phoneticPr fontId="2" type="noConversion"/>
  </si>
  <si>
    <t>ARIA</t>
    <phoneticPr fontId="2" type="noConversion"/>
  </si>
  <si>
    <t>C2</t>
    <phoneticPr fontId="2" type="noConversion"/>
  </si>
  <si>
    <t>PRESENT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</si>
  <si>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</si>
  <si>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</si>
  <si>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</si>
  <si>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MACGUFFIN</t>
    <phoneticPr fontId="2" type="noConversion"/>
  </si>
  <si>
    <t>SQUARE</t>
    <phoneticPr fontId="2" type="noConversion"/>
  </si>
  <si>
    <t>M6</t>
    <phoneticPr fontId="2" type="noConversion"/>
  </si>
  <si>
    <t>SHARK</t>
    <phoneticPr fontId="2" type="noConversion"/>
  </si>
  <si>
    <t>NUSH</t>
    <phoneticPr fontId="2" type="noConversion"/>
  </si>
  <si>
    <t>GRAND CRU</t>
    <phoneticPr fontId="2" type="noConversion"/>
  </si>
  <si>
    <t>E2</t>
    <phoneticPr fontId="2" type="noConversion"/>
  </si>
  <si>
    <t>KHAZAD</t>
    <phoneticPr fontId="2" type="noConversion"/>
  </si>
  <si>
    <t>HIEROCRYPT-L1</t>
    <phoneticPr fontId="2" type="noConversion"/>
  </si>
  <si>
    <t>HIEROCRYPT-3</t>
    <phoneticPr fontId="2" type="noConversion"/>
  </si>
  <si>
    <t>Cyptoraptor</t>
    <phoneticPr fontId="2" type="noConversion"/>
  </si>
  <si>
    <t>RCPA</t>
    <phoneticPr fontId="2" type="noConversion"/>
  </si>
  <si>
    <t>COBRA</t>
    <phoneticPr fontId="2" type="noConversion"/>
  </si>
  <si>
    <t>A</t>
    <phoneticPr fontId="2" type="noConversion"/>
  </si>
  <si>
    <t>D</t>
    <phoneticPr fontId="2" type="noConversion"/>
  </si>
  <si>
    <t>S</t>
    <phoneticPr fontId="2" type="noConversion"/>
  </si>
  <si>
    <t>T</t>
    <phoneticPr fontId="2" type="noConversion"/>
  </si>
  <si>
    <t>CAST128</t>
    <phoneticPr fontId="2" type="noConversion"/>
  </si>
  <si>
    <t>CAMELLIA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</si>
  <si>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</si>
  <si>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</si>
  <si>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</si>
  <si>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COBRA</t>
    <phoneticPr fontId="2" type="noConversion"/>
  </si>
  <si>
    <t>RPU</t>
    <phoneticPr fontId="2" type="noConversion"/>
  </si>
  <si>
    <t>本文</t>
    <phoneticPr fontId="2" type="noConversion"/>
  </si>
  <si>
    <t>架构</t>
    <phoneticPr fontId="2" type="noConversion"/>
  </si>
  <si>
    <r>
      <rPr>
        <sz val="11"/>
        <color theme="1"/>
        <rFont val="宋体"/>
        <family val="3"/>
        <charset val="134"/>
      </rPr>
      <t>主频</t>
    </r>
    <r>
      <rPr>
        <sz val="11"/>
        <color theme="1"/>
        <rFont val="Times New Roman"/>
        <family val="1"/>
      </rPr>
      <t>/GHz</t>
    </r>
    <phoneticPr fontId="2" type="noConversion"/>
  </si>
  <si>
    <t>延迟/ns</t>
    <phoneticPr fontId="2" type="noConversion"/>
  </si>
  <si>
    <t>互连</t>
    <phoneticPr fontId="2" type="noConversion"/>
  </si>
  <si>
    <t>字节移位</t>
    <phoneticPr fontId="2" type="noConversion"/>
  </si>
  <si>
    <t>单元</t>
    <phoneticPr fontId="2" type="noConversion"/>
  </si>
  <si>
    <t>面积</t>
    <phoneticPr fontId="2" type="noConversion"/>
  </si>
  <si>
    <t>/</t>
    <phoneticPr fontId="2" type="noConversion"/>
  </si>
  <si>
    <t>本文</t>
    <phoneticPr fontId="2" type="noConversion"/>
  </si>
  <si>
    <t>算法</t>
    <phoneticPr fontId="2" type="noConversion"/>
  </si>
  <si>
    <t>映射行数</t>
    <phoneticPr fontId="2" type="noConversion"/>
  </si>
  <si>
    <t>架构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</si>
</sst>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8" formatCode="0.0%"/>
    <numFmt numFmtId="179" formatCode="0.00_);[Red]\(0.00\)"/>
  </numFmts>
  <fonts count="1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0.5"/>
      <color theme="1"/>
      <name val="Calibri"/>
      <family val="2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Calibri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Times New Roman"/>
      <family val="1"/>
    </font>
    <font>
      <b/>
      <sz val="9"/>
      <color rgb="FF000000"/>
      <name val="宋体"/>
      <family val="3"/>
      <charset val="134"/>
    </font>
    <font>
      <b/>
      <sz val="9"/>
      <color rgb="FF000000"/>
      <name val="Calibri"/>
      <family val="2"/>
    </font>
    <font>
      <sz val="12"/>
      <color rgb="FF000000"/>
      <name val="Calibri"/>
      <family val="2"/>
    </font>
    <font>
      <sz val="18"/>
      <name val="Arial"/>
      <family val="2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9" fontId="7" fillId="0" borderId="1" xfId="1" applyFont="1" applyBorder="1" applyAlignment="1">
      <alignment horizontal="center" vertical="center" wrapText="1"/>
    </xf>
    <xf numFmtId="0" fontId="7" fillId="0" borderId="1" xfId="1" applyNumberFormat="1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176" fontId="4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9" fontId="0" fillId="0" borderId="0" xfId="0" applyNumberFormat="1"/>
    <xf numFmtId="176" fontId="0" fillId="0" borderId="0" xfId="0" applyNumberForma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9" fontId="0" fillId="0" borderId="0" xfId="1" applyFont="1" applyAlignment="1"/>
    <xf numFmtId="2" fontId="0" fillId="0" borderId="0" xfId="0" applyNumberFormat="1"/>
    <xf numFmtId="176" fontId="0" fillId="0" borderId="0" xfId="1" applyNumberFormat="1" applyFont="1" applyAlignment="1"/>
    <xf numFmtId="178" fontId="0" fillId="0" borderId="0" xfId="1" applyNumberFormat="1" applyFont="1" applyAlignment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76" fontId="8" fillId="0" borderId="2" xfId="0" applyNumberFormat="1" applyFont="1" applyBorder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2" fontId="6" fillId="0" borderId="2" xfId="0" applyNumberFormat="1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1" fontId="6" fillId="0" borderId="5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9" fontId="10" fillId="0" borderId="0" xfId="0" applyNumberFormat="1" applyFont="1" applyBorder="1" applyAlignment="1">
      <alignment horizontal="left" vertical="center"/>
    </xf>
    <xf numFmtId="9" fontId="10" fillId="0" borderId="0" xfId="0" applyNumberFormat="1" applyFont="1" applyBorder="1" applyAlignment="1">
      <alignment horizontal="justify" vertical="center"/>
    </xf>
    <xf numFmtId="9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justify" vertical="center"/>
    </xf>
    <xf numFmtId="0" fontId="10" fillId="0" borderId="0" xfId="0" applyFont="1" applyBorder="1" applyAlignment="1">
      <alignment horizontal="center" vertical="center"/>
    </xf>
    <xf numFmtId="9" fontId="9" fillId="0" borderId="0" xfId="0" applyNumberFormat="1" applyFont="1" applyBorder="1" applyAlignment="1">
      <alignment horizontal="left" vertical="center"/>
    </xf>
    <xf numFmtId="9" fontId="12" fillId="0" borderId="0" xfId="0" applyNumberFormat="1" applyFont="1" applyBorder="1" applyAlignment="1">
      <alignment horizontal="left" vertical="center"/>
    </xf>
    <xf numFmtId="9" fontId="12" fillId="0" borderId="0" xfId="0" applyNumberFormat="1" applyFont="1" applyBorder="1" applyAlignment="1">
      <alignment horizontal="justify" vertical="center"/>
    </xf>
    <xf numFmtId="9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justify" vertical="center"/>
    </xf>
    <xf numFmtId="0" fontId="1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justify" vertical="center"/>
    </xf>
    <xf numFmtId="0" fontId="11" fillId="0" borderId="0" xfId="0" applyFont="1" applyBorder="1" applyAlignment="1">
      <alignment horizontal="left" vertical="center"/>
    </xf>
    <xf numFmtId="9" fontId="13" fillId="0" borderId="0" xfId="0" applyNumberFormat="1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9" fontId="3" fillId="0" borderId="0" xfId="0" applyNumberFormat="1" applyFont="1" applyBorder="1" applyAlignment="1">
      <alignment vertical="center"/>
    </xf>
    <xf numFmtId="179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176" fontId="10" fillId="0" borderId="0" xfId="0" applyNumberFormat="1" applyFont="1" applyBorder="1" applyAlignment="1">
      <alignment horizontal="left" vertical="center"/>
    </xf>
    <xf numFmtId="176" fontId="9" fillId="0" borderId="0" xfId="0" applyNumberFormat="1" applyFont="1" applyBorder="1" applyAlignment="1">
      <alignment horizontal="left" vertical="center"/>
    </xf>
    <xf numFmtId="0" fontId="9" fillId="0" borderId="0" xfId="0" applyNumberFormat="1" applyFont="1" applyBorder="1" applyAlignment="1">
      <alignment horizontal="left" vertical="center"/>
    </xf>
    <xf numFmtId="0" fontId="13" fillId="0" borderId="0" xfId="0" applyFont="1" applyBorder="1" applyAlignment="1">
      <alignment horizontal="justify" vertical="center"/>
    </xf>
    <xf numFmtId="178" fontId="14" fillId="0" borderId="0" xfId="0" applyNumberFormat="1" applyFont="1" applyBorder="1" applyAlignment="1">
      <alignment horizontal="left" vertical="center"/>
    </xf>
    <xf numFmtId="176" fontId="14" fillId="0" borderId="0" xfId="0" applyNumberFormat="1" applyFont="1" applyBorder="1" applyAlignment="1">
      <alignment horizontal="left" vertical="center"/>
    </xf>
    <xf numFmtId="178" fontId="13" fillId="0" borderId="0" xfId="0" applyNumberFormat="1" applyFont="1" applyBorder="1" applyAlignment="1">
      <alignment horizontal="right" vertical="center"/>
    </xf>
    <xf numFmtId="0" fontId="13" fillId="0" borderId="0" xfId="0" applyNumberFormat="1" applyFont="1" applyBorder="1" applyAlignment="1">
      <alignment horizontal="right" vertical="center"/>
    </xf>
    <xf numFmtId="178" fontId="3" fillId="0" borderId="0" xfId="1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9" fontId="3" fillId="0" borderId="0" xfId="1" applyFont="1" applyBorder="1" applyAlignment="1">
      <alignment vertical="center"/>
    </xf>
    <xf numFmtId="0" fontId="17" fillId="0" borderId="0" xfId="0" applyFont="1" applyBorder="1" applyAlignment="1">
      <alignment horizontal="center" vertical="center" wrapText="1" readingOrder="1"/>
    </xf>
    <xf numFmtId="9" fontId="15" fillId="0" borderId="0" xfId="0" applyNumberFormat="1" applyFont="1" applyBorder="1" applyAlignment="1">
      <alignment horizontal="center" vertical="center" wrapText="1" readingOrder="1"/>
    </xf>
    <xf numFmtId="0" fontId="16" fillId="0" borderId="0" xfId="0" applyFont="1" applyBorder="1" applyAlignment="1">
      <alignment horizontal="center" vertical="top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7"/>
  <sheetViews>
    <sheetView tabSelected="1" topLeftCell="A55" zoomScale="55" zoomScaleNormal="55" workbookViewId="0">
      <selection activeCell="L66" sqref="L66"/>
    </sheetView>
  </sheetViews>
  <sheetFormatPr defaultRowHeight="15" x14ac:dyDescent="0.15"/>
  <cols>
    <col min="1" max="1" width="15.875" style="1" customWidth="1"/>
    <col min="2" max="2" width="13.5" style="1" customWidth="1"/>
    <col min="3" max="3" width="10.375" style="1" customWidth="1"/>
    <col min="4" max="4" width="11.75" style="1" customWidth="1"/>
    <col min="5" max="5" width="11.625" style="1" customWidth="1"/>
    <col min="6" max="6" width="14.375" style="1" customWidth="1"/>
    <col min="7" max="7" width="10.25" style="1" customWidth="1"/>
    <col min="8" max="8" width="12.25" style="1" customWidth="1"/>
    <col min="9" max="9" width="11.875" style="1" customWidth="1"/>
    <col min="10" max="10" width="10.125" style="1" customWidth="1"/>
    <col min="11" max="11" width="12" style="1" customWidth="1"/>
    <col min="12" max="12" width="10" style="1" customWidth="1"/>
    <col min="13" max="13" width="9.625" style="1" customWidth="1"/>
    <col min="14" max="14" width="12.875" style="1" customWidth="1"/>
    <col min="15" max="15" width="9" style="1"/>
    <col min="16" max="16" width="14" style="1" customWidth="1"/>
    <col min="17" max="17" width="9" style="1"/>
    <col min="18" max="18" width="10.875" style="1" customWidth="1"/>
    <col min="19" max="19" width="9" style="1"/>
    <col min="20" max="20" width="9.25" style="1" bestFit="1" customWidth="1"/>
    <col min="21" max="21" width="10.25" style="1" customWidth="1"/>
    <col min="22" max="22" width="12.125" style="1" customWidth="1"/>
    <col min="23" max="25" width="9.375" style="1" bestFit="1" customWidth="1"/>
    <col min="26" max="27" width="9.5" style="1" bestFit="1" customWidth="1"/>
    <col min="28" max="16384" width="9" style="1"/>
  </cols>
  <sheetData>
    <row r="1" spans="1:18" x14ac:dyDescent="0.15">
      <c r="A1" s="2" t="s">
        <v>15</v>
      </c>
      <c r="B1" s="2" t="s">
        <v>24</v>
      </c>
      <c r="C1" s="2" t="s">
        <v>25</v>
      </c>
      <c r="D1" s="2"/>
      <c r="E1" s="2"/>
    </row>
    <row r="2" spans="1:18" x14ac:dyDescent="0.15">
      <c r="A2" s="2" t="s">
        <v>16</v>
      </c>
      <c r="B2" s="2">
        <v>1585</v>
      </c>
      <c r="C2" s="2">
        <v>1.27</v>
      </c>
      <c r="D2" s="2">
        <v>7</v>
      </c>
      <c r="E2" s="2">
        <f>B2*D2</f>
        <v>11095</v>
      </c>
    </row>
    <row r="3" spans="1:18" x14ac:dyDescent="0.15">
      <c r="A3" s="2" t="s">
        <v>13</v>
      </c>
      <c r="B3" s="2">
        <v>1877</v>
      </c>
      <c r="C3" s="2">
        <v>0.9700000000000002</v>
      </c>
      <c r="D3" s="2">
        <v>7</v>
      </c>
      <c r="E3" s="2">
        <f>B3*D3</f>
        <v>13139</v>
      </c>
    </row>
    <row r="4" spans="1:18" x14ac:dyDescent="0.15">
      <c r="A4" s="2" t="s">
        <v>18</v>
      </c>
      <c r="B4" s="2">
        <v>399</v>
      </c>
      <c r="C4" s="2">
        <v>0.95000000000000018</v>
      </c>
      <c r="D4" s="2">
        <v>6</v>
      </c>
      <c r="E4" s="2">
        <f>B4*D4</f>
        <v>2394</v>
      </c>
    </row>
    <row r="5" spans="1:18" x14ac:dyDescent="0.15">
      <c r="A5" s="2" t="s">
        <v>14</v>
      </c>
      <c r="B5" s="2">
        <v>7065</v>
      </c>
      <c r="C5" s="2">
        <v>1.25</v>
      </c>
      <c r="D5" s="2">
        <v>3</v>
      </c>
      <c r="E5" s="2">
        <f>B5*D5</f>
        <v>21195</v>
      </c>
    </row>
    <row r="6" spans="1:18" x14ac:dyDescent="0.15">
      <c r="A6" s="2" t="s">
        <v>22</v>
      </c>
      <c r="B6" s="2">
        <f>51191/4</f>
        <v>12797.75</v>
      </c>
      <c r="C6" s="2">
        <v>1.42</v>
      </c>
      <c r="D6" s="2">
        <v>4</v>
      </c>
      <c r="E6" s="2">
        <f>B6*D6</f>
        <v>51191</v>
      </c>
    </row>
    <row r="7" spans="1:18" x14ac:dyDescent="0.15">
      <c r="A7" s="2" t="s">
        <v>20</v>
      </c>
      <c r="B7" s="2">
        <v>8506</v>
      </c>
      <c r="C7" s="2">
        <v>1.1700000000000004</v>
      </c>
      <c r="D7" s="2">
        <v>4</v>
      </c>
      <c r="E7" s="2">
        <f>B7*D7</f>
        <v>34024</v>
      </c>
    </row>
    <row r="8" spans="1:18" x14ac:dyDescent="0.15">
      <c r="A8" s="2" t="s">
        <v>21</v>
      </c>
      <c r="B8" s="2">
        <v>28253</v>
      </c>
      <c r="C8" s="2">
        <v>0.56999999999999995</v>
      </c>
      <c r="D8" s="2">
        <v>3</v>
      </c>
      <c r="E8" s="2">
        <f>B8*D8</f>
        <v>84759</v>
      </c>
    </row>
    <row r="9" spans="1:18" x14ac:dyDescent="0.15">
      <c r="A9" s="2" t="s">
        <v>23</v>
      </c>
      <c r="B9" s="2">
        <v>448</v>
      </c>
      <c r="C9" s="2">
        <v>0.16</v>
      </c>
      <c r="D9" s="2"/>
      <c r="E9" s="2">
        <f>SUM(E2:E8)</f>
        <v>217797</v>
      </c>
    </row>
    <row r="15" spans="1:18" x14ac:dyDescent="0.15">
      <c r="J15" s="5" t="s">
        <v>150</v>
      </c>
      <c r="K15" s="5" t="s">
        <v>28</v>
      </c>
      <c r="L15" s="5" t="s">
        <v>29</v>
      </c>
      <c r="M15" s="5" t="s">
        <v>30</v>
      </c>
      <c r="N15" s="5" t="s">
        <v>31</v>
      </c>
      <c r="O15" s="6" t="s">
        <v>40</v>
      </c>
      <c r="P15" s="5" t="s">
        <v>27</v>
      </c>
      <c r="Q15" s="5" t="s">
        <v>148</v>
      </c>
      <c r="R15" s="5" t="s">
        <v>149</v>
      </c>
    </row>
    <row r="16" spans="1:18" x14ac:dyDescent="0.15">
      <c r="J16" s="5" t="s">
        <v>151</v>
      </c>
      <c r="K16" s="2">
        <v>1585</v>
      </c>
      <c r="L16" s="2">
        <v>1877</v>
      </c>
      <c r="M16" s="2">
        <v>7065</v>
      </c>
      <c r="N16" s="2">
        <v>399</v>
      </c>
      <c r="O16" s="2">
        <f>51191/4</f>
        <v>12797.75</v>
      </c>
      <c r="P16" s="5">
        <v>8506</v>
      </c>
      <c r="Q16" s="5">
        <v>28253</v>
      </c>
      <c r="R16" s="5">
        <v>448</v>
      </c>
    </row>
    <row r="18" spans="12:23" ht="22.5" customHeight="1" x14ac:dyDescent="0.15"/>
    <row r="19" spans="12:23" ht="23.25" customHeight="1" x14ac:dyDescent="0.15">
      <c r="L19" s="45" t="s">
        <v>145</v>
      </c>
      <c r="M19" s="45" t="s">
        <v>147</v>
      </c>
      <c r="N19" s="2" t="s">
        <v>146</v>
      </c>
    </row>
    <row r="20" spans="12:23" ht="35.25" customHeight="1" x14ac:dyDescent="0.15">
      <c r="L20" s="43" t="s">
        <v>94</v>
      </c>
      <c r="M20" s="43">
        <f>C6+C8+C9</f>
        <v>2.15</v>
      </c>
      <c r="N20" s="46">
        <f>1/M20</f>
        <v>0.46511627906976744</v>
      </c>
    </row>
    <row r="21" spans="12:23" ht="34.5" customHeight="1" x14ac:dyDescent="0.15">
      <c r="L21" s="44"/>
      <c r="M21" s="44"/>
      <c r="N21" s="47"/>
    </row>
    <row r="22" spans="12:23" x14ac:dyDescent="0.15">
      <c r="L22" s="43" t="s">
        <v>131</v>
      </c>
      <c r="M22" s="43">
        <f>C8+C4*2+C6</f>
        <v>3.89</v>
      </c>
      <c r="N22" s="46">
        <f>1/M22</f>
        <v>0.25706940874035988</v>
      </c>
    </row>
    <row r="23" spans="12:23" ht="35.25" customHeight="1" x14ac:dyDescent="0.15">
      <c r="L23" s="44"/>
      <c r="M23" s="44"/>
      <c r="N23" s="47"/>
    </row>
    <row r="24" spans="12:23" ht="34.5" customHeight="1" x14ac:dyDescent="0.15">
      <c r="L24" s="43" t="s">
        <v>142</v>
      </c>
      <c r="M24" s="43">
        <f>C2*2+C3*3+C4*3+C6*2+C7*1+C8</f>
        <v>12.88</v>
      </c>
      <c r="N24" s="46">
        <f>1/M24</f>
        <v>7.7639751552795025E-2</v>
      </c>
    </row>
    <row r="25" spans="12:23" x14ac:dyDescent="0.15">
      <c r="L25" s="44"/>
      <c r="M25" s="44"/>
      <c r="N25" s="47"/>
    </row>
    <row r="26" spans="12:23" ht="35.25" customHeight="1" x14ac:dyDescent="0.15">
      <c r="L26" s="43" t="s">
        <v>143</v>
      </c>
      <c r="M26" s="43">
        <v>2</v>
      </c>
      <c r="N26" s="46">
        <f>1/M26</f>
        <v>0.5</v>
      </c>
    </row>
    <row r="27" spans="12:23" ht="34.5" customHeight="1" x14ac:dyDescent="0.15">
      <c r="L27" s="44"/>
      <c r="M27" s="44"/>
      <c r="N27" s="47"/>
    </row>
    <row r="28" spans="12:23" x14ac:dyDescent="0.15">
      <c r="L28" s="5" t="s">
        <v>144</v>
      </c>
      <c r="M28" s="5">
        <v>2</v>
      </c>
      <c r="N28" s="48">
        <f>1/M28</f>
        <v>0.5</v>
      </c>
    </row>
    <row r="30" spans="12:23" ht="9.75" customHeight="1" x14ac:dyDescent="0.15"/>
    <row r="31" spans="12:23" ht="15.75" customHeight="1" x14ac:dyDescent="0.15">
      <c r="O31" s="53" t="s">
        <v>44</v>
      </c>
      <c r="P31" s="53" t="s">
        <v>42</v>
      </c>
      <c r="Q31" s="53" t="s">
        <v>84</v>
      </c>
      <c r="R31" s="50" t="s">
        <v>85</v>
      </c>
      <c r="S31" s="51"/>
      <c r="T31" s="51"/>
      <c r="U31" s="51"/>
      <c r="V31" s="51"/>
      <c r="W31" s="52"/>
    </row>
    <row r="32" spans="12:23" x14ac:dyDescent="0.15">
      <c r="O32" s="54"/>
      <c r="P32" s="55"/>
      <c r="Q32" s="55"/>
      <c r="R32" s="49" t="s">
        <v>1</v>
      </c>
      <c r="S32" s="49" t="s">
        <v>2</v>
      </c>
      <c r="T32" s="49" t="s">
        <v>3</v>
      </c>
      <c r="U32" s="49" t="s">
        <v>4</v>
      </c>
      <c r="V32" s="49" t="s">
        <v>86</v>
      </c>
      <c r="W32" s="49" t="s">
        <v>5</v>
      </c>
    </row>
    <row r="33" spans="15:23" x14ac:dyDescent="0.15">
      <c r="O33" s="54" t="s">
        <v>153</v>
      </c>
      <c r="P33" s="49" t="s">
        <v>0</v>
      </c>
      <c r="Q33" s="49">
        <v>3</v>
      </c>
      <c r="R33" s="49">
        <v>7</v>
      </c>
      <c r="S33" s="49">
        <v>7</v>
      </c>
      <c r="T33" s="49">
        <v>3</v>
      </c>
      <c r="U33" s="49">
        <v>6</v>
      </c>
      <c r="V33" s="49">
        <v>4</v>
      </c>
      <c r="W33" s="49">
        <v>4</v>
      </c>
    </row>
    <row r="34" spans="15:23" ht="15.75" customHeight="1" x14ac:dyDescent="0.15">
      <c r="O34" s="54"/>
      <c r="P34" s="49" t="s">
        <v>6</v>
      </c>
      <c r="Q34" s="49">
        <v>3</v>
      </c>
      <c r="R34" s="49">
        <v>7</v>
      </c>
      <c r="S34" s="49">
        <v>7</v>
      </c>
      <c r="T34" s="49">
        <v>3</v>
      </c>
      <c r="U34" s="49">
        <v>6</v>
      </c>
      <c r="V34" s="49">
        <v>4</v>
      </c>
      <c r="W34" s="49">
        <v>4</v>
      </c>
    </row>
    <row r="35" spans="15:23" x14ac:dyDescent="0.15">
      <c r="O35" s="54"/>
      <c r="P35" s="49" t="s">
        <v>7</v>
      </c>
      <c r="Q35" s="49">
        <v>3</v>
      </c>
      <c r="R35" s="49">
        <v>7</v>
      </c>
      <c r="S35" s="49">
        <v>7</v>
      </c>
      <c r="T35" s="49">
        <v>3</v>
      </c>
      <c r="U35" s="49">
        <v>6</v>
      </c>
      <c r="V35" s="49">
        <v>4</v>
      </c>
      <c r="W35" s="49">
        <v>4</v>
      </c>
    </row>
    <row r="36" spans="15:23" x14ac:dyDescent="0.15">
      <c r="O36" s="54"/>
      <c r="P36" s="49" t="s">
        <v>8</v>
      </c>
      <c r="Q36" s="49">
        <v>6</v>
      </c>
      <c r="R36" s="49">
        <v>14</v>
      </c>
      <c r="S36" s="49">
        <v>14</v>
      </c>
      <c r="T36" s="49">
        <v>6</v>
      </c>
      <c r="U36" s="49">
        <v>12</v>
      </c>
      <c r="V36" s="49">
        <v>8</v>
      </c>
      <c r="W36" s="49">
        <v>8</v>
      </c>
    </row>
    <row r="37" spans="15:23" x14ac:dyDescent="0.15">
      <c r="O37" s="54"/>
      <c r="P37" s="49" t="s">
        <v>9</v>
      </c>
      <c r="Q37" s="49">
        <v>4</v>
      </c>
      <c r="R37" s="49">
        <v>9.3333333333333321</v>
      </c>
      <c r="S37" s="49">
        <v>9.3333333333333321</v>
      </c>
      <c r="T37" s="49">
        <v>4</v>
      </c>
      <c r="U37" s="49">
        <v>8</v>
      </c>
      <c r="V37" s="49">
        <v>5.333333333333333</v>
      </c>
      <c r="W37" s="49">
        <v>5.333333333333333</v>
      </c>
    </row>
    <row r="38" spans="15:23" x14ac:dyDescent="0.15">
      <c r="O38" s="54"/>
      <c r="P38" s="49" t="s">
        <v>51</v>
      </c>
      <c r="Q38" s="49">
        <v>6</v>
      </c>
      <c r="R38" s="49">
        <v>14</v>
      </c>
      <c r="S38" s="49">
        <v>14</v>
      </c>
      <c r="T38" s="49">
        <v>6</v>
      </c>
      <c r="U38" s="49">
        <v>12</v>
      </c>
      <c r="V38" s="49">
        <v>8</v>
      </c>
      <c r="W38" s="49">
        <v>8</v>
      </c>
    </row>
    <row r="39" spans="15:23" x14ac:dyDescent="0.15">
      <c r="O39" s="54"/>
      <c r="P39" s="49" t="s">
        <v>52</v>
      </c>
      <c r="Q39" s="49">
        <v>9</v>
      </c>
      <c r="R39" s="49">
        <v>21</v>
      </c>
      <c r="S39" s="49">
        <v>21</v>
      </c>
      <c r="T39" s="49">
        <v>9</v>
      </c>
      <c r="U39" s="49">
        <v>18</v>
      </c>
      <c r="V39" s="49">
        <v>12</v>
      </c>
      <c r="W39" s="49">
        <v>12</v>
      </c>
    </row>
    <row r="40" spans="15:23" x14ac:dyDescent="0.15">
      <c r="O40" s="54"/>
      <c r="P40" s="49" t="s">
        <v>10</v>
      </c>
      <c r="Q40" s="49">
        <v>3</v>
      </c>
      <c r="R40" s="49">
        <v>7</v>
      </c>
      <c r="S40" s="49">
        <v>7</v>
      </c>
      <c r="T40" s="49">
        <v>3</v>
      </c>
      <c r="U40" s="49">
        <v>6</v>
      </c>
      <c r="V40" s="49">
        <v>4</v>
      </c>
      <c r="W40" s="49">
        <v>4</v>
      </c>
    </row>
    <row r="41" spans="15:23" x14ac:dyDescent="0.15">
      <c r="O41" s="54"/>
      <c r="P41" s="49" t="s">
        <v>53</v>
      </c>
      <c r="Q41" s="49">
        <v>15</v>
      </c>
      <c r="R41" s="49">
        <v>35</v>
      </c>
      <c r="S41" s="49">
        <v>35</v>
      </c>
      <c r="T41" s="49">
        <v>15</v>
      </c>
      <c r="U41" s="49">
        <v>30</v>
      </c>
      <c r="V41" s="49">
        <v>20</v>
      </c>
      <c r="W41" s="49">
        <v>20</v>
      </c>
    </row>
    <row r="42" spans="15:23" x14ac:dyDescent="0.15">
      <c r="O42" s="54"/>
      <c r="P42" s="49" t="s">
        <v>54</v>
      </c>
      <c r="Q42" s="49" t="s">
        <v>79</v>
      </c>
      <c r="R42" s="49" t="s">
        <v>79</v>
      </c>
      <c r="S42" s="49" t="s">
        <v>79</v>
      </c>
      <c r="T42" s="49" t="s">
        <v>79</v>
      </c>
      <c r="U42" s="49" t="s">
        <v>79</v>
      </c>
      <c r="V42" s="49" t="s">
        <v>79</v>
      </c>
      <c r="W42" s="49" t="s">
        <v>79</v>
      </c>
    </row>
    <row r="43" spans="15:23" x14ac:dyDescent="0.15">
      <c r="O43" s="54"/>
      <c r="P43" s="49" t="s">
        <v>55</v>
      </c>
      <c r="Q43" s="49" t="s">
        <v>79</v>
      </c>
      <c r="R43" s="49" t="s">
        <v>79</v>
      </c>
      <c r="S43" s="49" t="s">
        <v>79</v>
      </c>
      <c r="T43" s="49" t="s">
        <v>79</v>
      </c>
      <c r="U43" s="49" t="s">
        <v>79</v>
      </c>
      <c r="V43" s="49" t="s">
        <v>79</v>
      </c>
      <c r="W43" s="49" t="s">
        <v>79</v>
      </c>
    </row>
    <row r="44" spans="15:23" x14ac:dyDescent="0.15">
      <c r="O44" s="54"/>
      <c r="P44" s="49" t="s">
        <v>56</v>
      </c>
      <c r="Q44" s="49">
        <v>6</v>
      </c>
      <c r="R44" s="49">
        <v>14</v>
      </c>
      <c r="S44" s="49">
        <v>14</v>
      </c>
      <c r="T44" s="49">
        <v>6</v>
      </c>
      <c r="U44" s="49">
        <v>12</v>
      </c>
      <c r="V44" s="49">
        <v>8</v>
      </c>
      <c r="W44" s="49">
        <v>8</v>
      </c>
    </row>
    <row r="45" spans="15:23" x14ac:dyDescent="0.15">
      <c r="O45" s="54"/>
      <c r="P45" s="49" t="s">
        <v>57</v>
      </c>
      <c r="Q45" s="49">
        <v>3</v>
      </c>
      <c r="R45" s="49">
        <v>7</v>
      </c>
      <c r="S45" s="49">
        <v>7</v>
      </c>
      <c r="T45" s="49">
        <v>3</v>
      </c>
      <c r="U45" s="49">
        <v>6</v>
      </c>
      <c r="V45" s="49">
        <v>4</v>
      </c>
      <c r="W45" s="49">
        <v>4</v>
      </c>
    </row>
    <row r="46" spans="15:23" ht="15.75" customHeight="1" x14ac:dyDescent="0.15">
      <c r="O46" s="54"/>
      <c r="P46" s="49" t="s">
        <v>58</v>
      </c>
      <c r="Q46" s="49">
        <v>4</v>
      </c>
      <c r="R46" s="49">
        <v>9.3333333333333321</v>
      </c>
      <c r="S46" s="49">
        <v>9.3333333333333321</v>
      </c>
      <c r="T46" s="49">
        <v>4</v>
      </c>
      <c r="U46" s="49">
        <v>8</v>
      </c>
      <c r="V46" s="49">
        <v>5.333333333333333</v>
      </c>
      <c r="W46" s="49">
        <v>5.333333333333333</v>
      </c>
    </row>
    <row r="47" spans="15:23" x14ac:dyDescent="0.15">
      <c r="O47" s="54"/>
      <c r="P47" s="49" t="s">
        <v>80</v>
      </c>
      <c r="Q47" s="49">
        <v>3</v>
      </c>
      <c r="R47" s="49">
        <v>7</v>
      </c>
      <c r="S47" s="49">
        <v>7</v>
      </c>
      <c r="T47" s="49">
        <v>3</v>
      </c>
      <c r="U47" s="49">
        <v>6</v>
      </c>
      <c r="V47" s="49">
        <v>4</v>
      </c>
      <c r="W47" s="49">
        <v>4</v>
      </c>
    </row>
    <row r="48" spans="15:23" ht="15" customHeight="1" x14ac:dyDescent="0.15">
      <c r="O48" s="54"/>
      <c r="P48" s="49" t="s">
        <v>81</v>
      </c>
      <c r="Q48" s="49" t="s">
        <v>79</v>
      </c>
      <c r="R48" s="49" t="s">
        <v>79</v>
      </c>
      <c r="S48" s="49" t="s">
        <v>79</v>
      </c>
      <c r="T48" s="49" t="s">
        <v>79</v>
      </c>
      <c r="U48" s="49" t="s">
        <v>79</v>
      </c>
      <c r="V48" s="49" t="s">
        <v>79</v>
      </c>
      <c r="W48" s="49" t="s">
        <v>79</v>
      </c>
    </row>
    <row r="49" spans="15:23" x14ac:dyDescent="0.15">
      <c r="O49" s="54"/>
      <c r="P49" s="49" t="s">
        <v>59</v>
      </c>
      <c r="Q49" s="49">
        <v>3</v>
      </c>
      <c r="R49" s="49">
        <v>7</v>
      </c>
      <c r="S49" s="49">
        <v>7</v>
      </c>
      <c r="T49" s="49">
        <v>3</v>
      </c>
      <c r="U49" s="49">
        <v>6</v>
      </c>
      <c r="V49" s="49">
        <v>4</v>
      </c>
      <c r="W49" s="49">
        <v>4</v>
      </c>
    </row>
    <row r="50" spans="15:23" x14ac:dyDescent="0.15">
      <c r="O50" s="54"/>
      <c r="P50" s="49" t="s">
        <v>60</v>
      </c>
      <c r="Q50" s="49">
        <v>3</v>
      </c>
      <c r="R50" s="49">
        <v>7</v>
      </c>
      <c r="S50" s="49">
        <v>7</v>
      </c>
      <c r="T50" s="49">
        <v>3</v>
      </c>
      <c r="U50" s="49">
        <v>6</v>
      </c>
      <c r="V50" s="49">
        <v>4</v>
      </c>
      <c r="W50" s="49">
        <v>4</v>
      </c>
    </row>
    <row r="51" spans="15:23" x14ac:dyDescent="0.15">
      <c r="O51" s="54"/>
      <c r="P51" s="49" t="s">
        <v>61</v>
      </c>
      <c r="Q51" s="49">
        <v>3</v>
      </c>
      <c r="R51" s="49">
        <v>7</v>
      </c>
      <c r="S51" s="49">
        <v>7</v>
      </c>
      <c r="T51" s="49">
        <v>3</v>
      </c>
      <c r="U51" s="49">
        <v>6</v>
      </c>
      <c r="V51" s="49">
        <v>4</v>
      </c>
      <c r="W51" s="49">
        <v>4</v>
      </c>
    </row>
    <row r="52" spans="15:23" x14ac:dyDescent="0.15">
      <c r="O52" s="54"/>
      <c r="P52" s="49" t="s">
        <v>62</v>
      </c>
      <c r="Q52" s="49">
        <v>3</v>
      </c>
      <c r="R52" s="49">
        <v>7</v>
      </c>
      <c r="S52" s="49">
        <v>7</v>
      </c>
      <c r="T52" s="49">
        <v>3</v>
      </c>
      <c r="U52" s="49">
        <v>6</v>
      </c>
      <c r="V52" s="49">
        <v>4</v>
      </c>
      <c r="W52" s="49">
        <v>4</v>
      </c>
    </row>
    <row r="53" spans="15:23" x14ac:dyDescent="0.15">
      <c r="O53" s="54"/>
      <c r="P53" s="49" t="s">
        <v>63</v>
      </c>
      <c r="Q53" s="49">
        <v>3</v>
      </c>
      <c r="R53" s="49">
        <v>7</v>
      </c>
      <c r="S53" s="49">
        <v>7</v>
      </c>
      <c r="T53" s="49">
        <v>3</v>
      </c>
      <c r="U53" s="49">
        <v>6</v>
      </c>
      <c r="V53" s="49">
        <v>4</v>
      </c>
      <c r="W53" s="49">
        <v>4</v>
      </c>
    </row>
    <row r="54" spans="15:23" x14ac:dyDescent="0.15">
      <c r="O54" s="54"/>
      <c r="P54" s="49" t="s">
        <v>64</v>
      </c>
      <c r="Q54" s="49">
        <v>6</v>
      </c>
      <c r="R54" s="49">
        <v>14</v>
      </c>
      <c r="S54" s="49">
        <v>14</v>
      </c>
      <c r="T54" s="49">
        <v>6</v>
      </c>
      <c r="U54" s="49">
        <v>12</v>
      </c>
      <c r="V54" s="49">
        <v>8</v>
      </c>
      <c r="W54" s="49">
        <v>8</v>
      </c>
    </row>
    <row r="55" spans="15:23" x14ac:dyDescent="0.15">
      <c r="O55" s="54"/>
      <c r="P55" s="49" t="s">
        <v>65</v>
      </c>
      <c r="Q55" s="49">
        <v>3</v>
      </c>
      <c r="R55" s="49">
        <v>7</v>
      </c>
      <c r="S55" s="49">
        <v>7</v>
      </c>
      <c r="T55" s="49">
        <v>3</v>
      </c>
      <c r="U55" s="49">
        <v>6</v>
      </c>
      <c r="V55" s="49">
        <v>4</v>
      </c>
      <c r="W55" s="49">
        <v>4</v>
      </c>
    </row>
    <row r="56" spans="15:23" x14ac:dyDescent="0.15">
      <c r="O56" s="54"/>
      <c r="P56" s="49" t="s">
        <v>66</v>
      </c>
      <c r="Q56" s="49">
        <v>3</v>
      </c>
      <c r="R56" s="49">
        <v>7</v>
      </c>
      <c r="S56" s="49">
        <v>7</v>
      </c>
      <c r="T56" s="49">
        <v>3</v>
      </c>
      <c r="U56" s="49">
        <v>6</v>
      </c>
      <c r="V56" s="49">
        <v>4</v>
      </c>
      <c r="W56" s="49">
        <v>4</v>
      </c>
    </row>
    <row r="57" spans="15:23" x14ac:dyDescent="0.15">
      <c r="O57" s="54"/>
      <c r="P57" s="49" t="s">
        <v>67</v>
      </c>
      <c r="Q57" s="49">
        <v>3</v>
      </c>
      <c r="R57" s="49">
        <v>7</v>
      </c>
      <c r="S57" s="49">
        <v>7</v>
      </c>
      <c r="T57" s="49">
        <v>3</v>
      </c>
      <c r="U57" s="49">
        <v>6</v>
      </c>
      <c r="V57" s="49">
        <v>4</v>
      </c>
      <c r="W57" s="49">
        <v>4</v>
      </c>
    </row>
    <row r="58" spans="15:23" x14ac:dyDescent="0.15">
      <c r="O58" s="54"/>
      <c r="P58" s="49" t="s">
        <v>68</v>
      </c>
      <c r="Q58" s="49">
        <v>9</v>
      </c>
      <c r="R58" s="49">
        <v>21</v>
      </c>
      <c r="S58" s="49">
        <v>21</v>
      </c>
      <c r="T58" s="49">
        <v>9</v>
      </c>
      <c r="U58" s="49">
        <v>18</v>
      </c>
      <c r="V58" s="49">
        <v>12</v>
      </c>
      <c r="W58" s="49">
        <v>12</v>
      </c>
    </row>
    <row r="59" spans="15:23" x14ac:dyDescent="0.15">
      <c r="O59" s="54"/>
      <c r="P59" s="49" t="s">
        <v>69</v>
      </c>
      <c r="Q59" s="49" t="s">
        <v>82</v>
      </c>
      <c r="R59" s="49" t="s">
        <v>82</v>
      </c>
      <c r="S59" s="49" t="s">
        <v>82</v>
      </c>
      <c r="T59" s="49" t="s">
        <v>82</v>
      </c>
      <c r="U59" s="49" t="s">
        <v>82</v>
      </c>
      <c r="V59" s="49" t="s">
        <v>82</v>
      </c>
      <c r="W59" s="49" t="s">
        <v>82</v>
      </c>
    </row>
    <row r="60" spans="15:23" x14ac:dyDescent="0.15">
      <c r="O60" s="54"/>
      <c r="P60" s="49" t="s">
        <v>70</v>
      </c>
      <c r="Q60" s="49">
        <v>3</v>
      </c>
      <c r="R60" s="49">
        <v>7</v>
      </c>
      <c r="S60" s="49">
        <v>7</v>
      </c>
      <c r="T60" s="49">
        <v>3</v>
      </c>
      <c r="U60" s="49">
        <v>6</v>
      </c>
      <c r="V60" s="49">
        <v>4</v>
      </c>
      <c r="W60" s="49">
        <v>4</v>
      </c>
    </row>
    <row r="61" spans="15:23" x14ac:dyDescent="0.15">
      <c r="O61" s="54"/>
      <c r="P61" s="49" t="s">
        <v>71</v>
      </c>
      <c r="Q61" s="49"/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</row>
    <row r="62" spans="15:23" x14ac:dyDescent="0.15">
      <c r="O62" s="54"/>
      <c r="P62" s="49" t="s">
        <v>72</v>
      </c>
      <c r="Q62" s="49">
        <v>3</v>
      </c>
      <c r="R62" s="49">
        <v>7</v>
      </c>
      <c r="S62" s="49">
        <v>7</v>
      </c>
      <c r="T62" s="49">
        <v>3</v>
      </c>
      <c r="U62" s="49">
        <v>6</v>
      </c>
      <c r="V62" s="49">
        <v>4</v>
      </c>
      <c r="W62" s="49">
        <v>4</v>
      </c>
    </row>
    <row r="63" spans="15:23" x14ac:dyDescent="0.15">
      <c r="O63" s="54"/>
      <c r="P63" s="49" t="s">
        <v>73</v>
      </c>
      <c r="Q63" s="49">
        <v>3</v>
      </c>
      <c r="R63" s="49">
        <v>7</v>
      </c>
      <c r="S63" s="49">
        <v>7</v>
      </c>
      <c r="T63" s="49">
        <v>3</v>
      </c>
      <c r="U63" s="49">
        <v>6</v>
      </c>
      <c r="V63" s="49">
        <v>4</v>
      </c>
      <c r="W63" s="49">
        <v>4</v>
      </c>
    </row>
    <row r="64" spans="15:23" x14ac:dyDescent="0.15">
      <c r="O64" s="54"/>
      <c r="P64" s="49" t="s">
        <v>74</v>
      </c>
      <c r="Q64" s="49"/>
      <c r="R64" s="49">
        <v>0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</row>
    <row r="65" spans="1:40" x14ac:dyDescent="0.15">
      <c r="O65" s="54"/>
      <c r="P65" s="49" t="s">
        <v>75</v>
      </c>
      <c r="Q65" s="49">
        <v>9</v>
      </c>
      <c r="R65" s="49">
        <v>21</v>
      </c>
      <c r="S65" s="49">
        <v>21</v>
      </c>
      <c r="T65" s="49">
        <v>9</v>
      </c>
      <c r="U65" s="49">
        <v>18</v>
      </c>
      <c r="V65" s="49">
        <v>12</v>
      </c>
      <c r="W65" s="49">
        <v>12</v>
      </c>
    </row>
    <row r="66" spans="1:40" x14ac:dyDescent="0.15">
      <c r="O66" s="54"/>
      <c r="P66" s="49" t="s">
        <v>76</v>
      </c>
      <c r="Q66" s="49">
        <v>3</v>
      </c>
      <c r="R66" s="49">
        <v>7</v>
      </c>
      <c r="S66" s="49">
        <v>7</v>
      </c>
      <c r="T66" s="49">
        <v>3</v>
      </c>
      <c r="U66" s="49">
        <v>6</v>
      </c>
      <c r="V66" s="49">
        <v>4</v>
      </c>
      <c r="W66" s="49">
        <v>4</v>
      </c>
    </row>
    <row r="67" spans="1:40" x14ac:dyDescent="0.15">
      <c r="O67" s="54"/>
      <c r="P67" s="49" t="s">
        <v>77</v>
      </c>
      <c r="Q67" s="49">
        <v>6</v>
      </c>
      <c r="R67" s="49">
        <v>14</v>
      </c>
      <c r="S67" s="49">
        <v>14</v>
      </c>
      <c r="T67" s="49">
        <v>6</v>
      </c>
      <c r="U67" s="49">
        <v>12</v>
      </c>
      <c r="V67" s="49">
        <v>8</v>
      </c>
      <c r="W67" s="49">
        <v>8</v>
      </c>
    </row>
    <row r="68" spans="1:40" x14ac:dyDescent="0.15">
      <c r="O68" s="54"/>
      <c r="P68" s="49" t="s">
        <v>78</v>
      </c>
      <c r="Q68" s="49">
        <v>6</v>
      </c>
      <c r="R68" s="49">
        <v>14</v>
      </c>
      <c r="S68" s="49">
        <v>14</v>
      </c>
      <c r="T68" s="49">
        <v>6</v>
      </c>
      <c r="U68" s="49">
        <v>12</v>
      </c>
      <c r="V68" s="49">
        <v>8</v>
      </c>
      <c r="W68" s="49">
        <v>8</v>
      </c>
    </row>
    <row r="69" spans="1:40" x14ac:dyDescent="0.15">
      <c r="O69" s="49" t="s">
        <v>156</v>
      </c>
      <c r="P69" s="49" t="s">
        <v>154</v>
      </c>
      <c r="Q69" s="49" t="s">
        <v>155</v>
      </c>
      <c r="R69" s="49" t="s">
        <v>1</v>
      </c>
      <c r="S69" s="49" t="s">
        <v>2</v>
      </c>
      <c r="T69" s="49" t="s">
        <v>3</v>
      </c>
      <c r="U69" s="49" t="s">
        <v>4</v>
      </c>
      <c r="V69" s="49" t="s">
        <v>86</v>
      </c>
      <c r="W69" s="49" t="s">
        <v>5</v>
      </c>
    </row>
    <row r="70" spans="1:40" ht="15.75" customHeight="1" x14ac:dyDescent="0.15">
      <c r="A70" s="32" t="s">
        <v>43</v>
      </c>
      <c r="B70" s="32" t="s">
        <v>45</v>
      </c>
      <c r="C70" s="32" t="s">
        <v>41</v>
      </c>
      <c r="D70" s="32"/>
      <c r="E70" s="32"/>
      <c r="F70" s="32"/>
      <c r="G70" s="32"/>
      <c r="H70" s="32"/>
      <c r="I70" s="32"/>
      <c r="J70" s="32"/>
      <c r="K70" s="32" t="s">
        <v>32</v>
      </c>
      <c r="L70" s="27"/>
      <c r="M70" s="27"/>
      <c r="O70" s="54" t="s">
        <v>143</v>
      </c>
      <c r="P70" s="49" t="s">
        <v>0</v>
      </c>
      <c r="Q70" s="49">
        <v>2</v>
      </c>
      <c r="R70" s="49">
        <v>8</v>
      </c>
      <c r="S70" s="49">
        <v>16</v>
      </c>
      <c r="T70" s="49">
        <v>4</v>
      </c>
      <c r="U70" s="49">
        <v>8</v>
      </c>
      <c r="V70" s="49">
        <v>8</v>
      </c>
      <c r="W70" s="49">
        <v>0</v>
      </c>
    </row>
    <row r="71" spans="1:40" x14ac:dyDescent="0.15">
      <c r="A71" s="32"/>
      <c r="B71" s="32"/>
      <c r="C71" s="5"/>
      <c r="D71" s="5" t="s">
        <v>28</v>
      </c>
      <c r="E71" s="5" t="s">
        <v>29</v>
      </c>
      <c r="F71" s="5" t="s">
        <v>30</v>
      </c>
      <c r="G71" s="5" t="s">
        <v>31</v>
      </c>
      <c r="H71" s="6" t="s">
        <v>40</v>
      </c>
      <c r="I71" s="5" t="s">
        <v>27</v>
      </c>
      <c r="J71" s="5" t="s">
        <v>26</v>
      </c>
      <c r="K71" s="32" t="s">
        <v>32</v>
      </c>
      <c r="L71" s="32" t="s">
        <v>91</v>
      </c>
      <c r="M71" s="32" t="s">
        <v>92</v>
      </c>
      <c r="O71" s="54"/>
      <c r="P71" s="49" t="s">
        <v>6</v>
      </c>
      <c r="Q71" s="49">
        <v>4</v>
      </c>
      <c r="R71" s="49">
        <v>16</v>
      </c>
      <c r="S71" s="49">
        <v>32</v>
      </c>
      <c r="T71" s="49">
        <v>8</v>
      </c>
      <c r="U71" s="49">
        <v>16</v>
      </c>
      <c r="V71" s="49">
        <v>16</v>
      </c>
      <c r="W71" s="49">
        <v>0</v>
      </c>
    </row>
    <row r="72" spans="1:40" x14ac:dyDescent="0.15">
      <c r="A72" s="27" t="s">
        <v>112</v>
      </c>
      <c r="B72" s="10"/>
      <c r="C72" s="10" t="s">
        <v>46</v>
      </c>
      <c r="D72" s="6">
        <v>4</v>
      </c>
      <c r="E72" s="6">
        <v>0</v>
      </c>
      <c r="F72" s="6">
        <v>1</v>
      </c>
      <c r="G72" s="6">
        <v>1</v>
      </c>
      <c r="H72" s="6">
        <v>4</v>
      </c>
      <c r="I72" s="6">
        <v>0</v>
      </c>
      <c r="J72" s="6">
        <f>SUM(D72:I72)</f>
        <v>10</v>
      </c>
      <c r="K72" s="32"/>
      <c r="L72" s="32"/>
      <c r="M72" s="32"/>
      <c r="O72" s="54"/>
      <c r="P72" s="49" t="s">
        <v>7</v>
      </c>
      <c r="Q72" s="49">
        <v>4</v>
      </c>
      <c r="R72" s="49">
        <v>16</v>
      </c>
      <c r="S72" s="49">
        <v>32</v>
      </c>
      <c r="T72" s="49">
        <v>8</v>
      </c>
      <c r="U72" s="49">
        <v>16</v>
      </c>
      <c r="V72" s="49">
        <v>16</v>
      </c>
      <c r="W72" s="49">
        <v>0</v>
      </c>
    </row>
    <row r="73" spans="1:40" x14ac:dyDescent="0.15">
      <c r="A73" s="27"/>
      <c r="B73" s="26" t="s">
        <v>130</v>
      </c>
      <c r="C73" s="5" t="s">
        <v>47</v>
      </c>
      <c r="D73" s="6">
        <f>R125</f>
        <v>12</v>
      </c>
      <c r="E73" s="6">
        <f t="shared" ref="E73:I73" si="0">S125</f>
        <v>12</v>
      </c>
      <c r="F73" s="6">
        <f t="shared" si="0"/>
        <v>12</v>
      </c>
      <c r="G73" s="6">
        <f t="shared" si="0"/>
        <v>12</v>
      </c>
      <c r="H73" s="6">
        <f t="shared" si="0"/>
        <v>12</v>
      </c>
      <c r="I73" s="6">
        <f t="shared" si="0"/>
        <v>0</v>
      </c>
      <c r="J73" s="6">
        <f>SUM(D73:I73)</f>
        <v>60</v>
      </c>
      <c r="K73" s="28">
        <f>128*N$20</f>
        <v>59.534883720930232</v>
      </c>
      <c r="L73" s="29">
        <f>(D73*K$16+E73*L$16+F73*M$16+G73*N$16+H73*O$16+I73*P$16+Q125*Q$16)/1000000</f>
        <v>0.36944399999999999</v>
      </c>
      <c r="M73" s="28">
        <f>K73/L73</f>
        <v>161.14724754206384</v>
      </c>
      <c r="N73" s="15"/>
      <c r="O73" s="54"/>
      <c r="P73" s="49" t="s">
        <v>8</v>
      </c>
      <c r="Q73" s="49">
        <v>6</v>
      </c>
      <c r="R73" s="49">
        <v>24</v>
      </c>
      <c r="S73" s="49">
        <v>48</v>
      </c>
      <c r="T73" s="49">
        <v>12</v>
      </c>
      <c r="U73" s="49">
        <v>24</v>
      </c>
      <c r="V73" s="49">
        <v>24</v>
      </c>
      <c r="W73" s="49">
        <v>0</v>
      </c>
    </row>
    <row r="74" spans="1:40" x14ac:dyDescent="0.15">
      <c r="A74" s="27"/>
      <c r="B74" s="27"/>
      <c r="C74" s="5" t="s">
        <v>39</v>
      </c>
      <c r="D74" s="7">
        <f>D72/D73</f>
        <v>0.33333333333333331</v>
      </c>
      <c r="E74" s="7">
        <f>E72/E73</f>
        <v>0</v>
      </c>
      <c r="F74" s="7">
        <f>F72/F73</f>
        <v>8.3333333333333329E-2</v>
      </c>
      <c r="G74" s="7">
        <f>G72/G73</f>
        <v>8.3333333333333329E-2</v>
      </c>
      <c r="H74" s="7">
        <f>H72/H73</f>
        <v>0.33333333333333331</v>
      </c>
      <c r="I74" s="7" t="s">
        <v>87</v>
      </c>
      <c r="J74" s="7">
        <f>J72/J73</f>
        <v>0.16666666666666666</v>
      </c>
      <c r="K74" s="28"/>
      <c r="L74" s="29"/>
      <c r="M74" s="28"/>
      <c r="N74" s="4"/>
      <c r="O74" s="54"/>
      <c r="P74" s="49" t="s">
        <v>9</v>
      </c>
      <c r="Q74" s="49">
        <v>4</v>
      </c>
      <c r="R74" s="49">
        <v>16</v>
      </c>
      <c r="S74" s="49">
        <v>32</v>
      </c>
      <c r="T74" s="49">
        <v>8</v>
      </c>
      <c r="U74" s="49">
        <v>16</v>
      </c>
      <c r="V74" s="49">
        <v>16</v>
      </c>
      <c r="W74" s="49">
        <v>0</v>
      </c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</row>
    <row r="75" spans="1:40" x14ac:dyDescent="0.15">
      <c r="A75" s="27"/>
      <c r="B75" s="27" t="s">
        <v>131</v>
      </c>
      <c r="C75" s="5" t="s">
        <v>47</v>
      </c>
      <c r="D75" s="6">
        <f>R162</f>
        <v>12</v>
      </c>
      <c r="E75" s="6">
        <f t="shared" ref="E75:I75" si="1">S162</f>
        <v>12</v>
      </c>
      <c r="F75" s="6">
        <f t="shared" si="1"/>
        <v>12</v>
      </c>
      <c r="G75" s="6">
        <f t="shared" si="1"/>
        <v>24</v>
      </c>
      <c r="H75" s="6">
        <f t="shared" si="1"/>
        <v>12</v>
      </c>
      <c r="I75" s="6">
        <f t="shared" si="1"/>
        <v>12</v>
      </c>
      <c r="J75" s="6">
        <f>SUM(D75:I75)</f>
        <v>84</v>
      </c>
      <c r="K75" s="30">
        <f>128*N$22</f>
        <v>32.904884318766065</v>
      </c>
      <c r="L75" s="29">
        <f>(D75*K$16+E75*L$16+F75*M$16+G75*N$16+H75*O$16+I75*P$16+Q162*Q$16)/1000000</f>
        <v>0.47630400000000001</v>
      </c>
      <c r="M75" s="28">
        <f t="shared" ref="M75" si="2">K75/L75</f>
        <v>69.083787494470059</v>
      </c>
      <c r="N75" s="15"/>
      <c r="O75" s="54"/>
      <c r="P75" s="49" t="s">
        <v>51</v>
      </c>
      <c r="Q75" s="49">
        <v>5</v>
      </c>
      <c r="R75" s="49">
        <v>20</v>
      </c>
      <c r="S75" s="49">
        <v>40</v>
      </c>
      <c r="T75" s="49">
        <v>10</v>
      </c>
      <c r="U75" s="49">
        <v>20</v>
      </c>
      <c r="V75" s="49">
        <v>20</v>
      </c>
      <c r="W75" s="49">
        <v>0</v>
      </c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40" x14ac:dyDescent="0.15">
      <c r="A76" s="27"/>
      <c r="B76" s="27"/>
      <c r="C76" s="5" t="s">
        <v>39</v>
      </c>
      <c r="D76" s="11">
        <f>D72/D75</f>
        <v>0.33333333333333331</v>
      </c>
      <c r="E76" s="11">
        <f t="shared" ref="E76:J76" si="3">E72/E75</f>
        <v>0</v>
      </c>
      <c r="F76" s="11">
        <f t="shared" si="3"/>
        <v>8.3333333333333329E-2</v>
      </c>
      <c r="G76" s="11">
        <f t="shared" si="3"/>
        <v>4.1666666666666664E-2</v>
      </c>
      <c r="H76" s="11">
        <f t="shared" si="3"/>
        <v>0.33333333333333331</v>
      </c>
      <c r="I76" s="11">
        <f t="shared" si="3"/>
        <v>0</v>
      </c>
      <c r="J76" s="11">
        <f t="shared" si="3"/>
        <v>0.11904761904761904</v>
      </c>
      <c r="K76" s="31"/>
      <c r="L76" s="29"/>
      <c r="M76" s="28"/>
      <c r="N76" s="4"/>
      <c r="O76" s="54"/>
      <c r="P76" s="49" t="s">
        <v>52</v>
      </c>
      <c r="Q76" s="49">
        <v>8</v>
      </c>
      <c r="R76" s="49">
        <v>32</v>
      </c>
      <c r="S76" s="49">
        <v>64</v>
      </c>
      <c r="T76" s="49">
        <v>16</v>
      </c>
      <c r="U76" s="49">
        <v>32</v>
      </c>
      <c r="V76" s="49">
        <v>32</v>
      </c>
      <c r="W76" s="49">
        <v>0</v>
      </c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</row>
    <row r="77" spans="1:40" x14ac:dyDescent="0.15">
      <c r="A77" s="27"/>
      <c r="B77" s="27" t="s">
        <v>132</v>
      </c>
      <c r="C77" s="5" t="s">
        <v>47</v>
      </c>
      <c r="D77" s="12" t="s">
        <v>139</v>
      </c>
      <c r="E77" s="12" t="s">
        <v>139</v>
      </c>
      <c r="F77" s="12" t="s">
        <v>139</v>
      </c>
      <c r="G77" s="12" t="s">
        <v>139</v>
      </c>
      <c r="H77" s="12" t="s">
        <v>139</v>
      </c>
      <c r="I77" s="12" t="s">
        <v>139</v>
      </c>
      <c r="J77" s="12" t="s">
        <v>139</v>
      </c>
      <c r="K77" s="28" t="s">
        <v>141</v>
      </c>
      <c r="L77" s="28" t="s">
        <v>141</v>
      </c>
      <c r="M77" s="28" t="s">
        <v>140</v>
      </c>
      <c r="N77" s="15"/>
      <c r="O77" s="54"/>
      <c r="P77" s="49" t="s">
        <v>10</v>
      </c>
      <c r="Q77" s="49">
        <v>4</v>
      </c>
      <c r="R77" s="49">
        <v>16</v>
      </c>
      <c r="S77" s="49">
        <v>32</v>
      </c>
      <c r="T77" s="49">
        <v>8</v>
      </c>
      <c r="U77" s="49">
        <v>16</v>
      </c>
      <c r="V77" s="49">
        <v>16</v>
      </c>
      <c r="W77" s="49">
        <v>0</v>
      </c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40" x14ac:dyDescent="0.15">
      <c r="A78" s="27"/>
      <c r="B78" s="27"/>
      <c r="C78" s="5" t="s">
        <v>39</v>
      </c>
      <c r="D78" s="11" t="s">
        <v>140</v>
      </c>
      <c r="E78" s="11" t="s">
        <v>140</v>
      </c>
      <c r="F78" s="11" t="s">
        <v>140</v>
      </c>
      <c r="G78" s="11" t="s">
        <v>140</v>
      </c>
      <c r="H78" s="11" t="s">
        <v>140</v>
      </c>
      <c r="I78" s="11" t="s">
        <v>140</v>
      </c>
      <c r="J78" s="11" t="s">
        <v>140</v>
      </c>
      <c r="K78" s="28"/>
      <c r="L78" s="28"/>
      <c r="M78" s="28"/>
      <c r="N78" s="16"/>
      <c r="O78" s="54"/>
      <c r="P78" s="49" t="s">
        <v>53</v>
      </c>
      <c r="Q78" s="49">
        <v>12</v>
      </c>
      <c r="R78" s="49">
        <v>48</v>
      </c>
      <c r="S78" s="49">
        <v>96</v>
      </c>
      <c r="T78" s="49">
        <v>24</v>
      </c>
      <c r="U78" s="49">
        <v>48</v>
      </c>
      <c r="V78" s="49">
        <v>48</v>
      </c>
      <c r="W78" s="49">
        <v>0</v>
      </c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40" x14ac:dyDescent="0.15">
      <c r="A79" s="27"/>
      <c r="B79" s="27" t="s">
        <v>37</v>
      </c>
      <c r="C79" s="5" t="s">
        <v>47</v>
      </c>
      <c r="D79" s="6">
        <f>R88</f>
        <v>16</v>
      </c>
      <c r="E79" s="6">
        <f t="shared" ref="E79:I79" si="4">S88</f>
        <v>32</v>
      </c>
      <c r="F79" s="6">
        <f t="shared" si="4"/>
        <v>8</v>
      </c>
      <c r="G79" s="6">
        <f t="shared" si="4"/>
        <v>16</v>
      </c>
      <c r="H79" s="6">
        <f t="shared" si="4"/>
        <v>16</v>
      </c>
      <c r="I79" s="6">
        <f t="shared" si="4"/>
        <v>0</v>
      </c>
      <c r="J79" s="6">
        <f>SUM(D79:I79)</f>
        <v>88</v>
      </c>
      <c r="K79" s="28">
        <f>128*N$26</f>
        <v>64</v>
      </c>
      <c r="L79" s="29">
        <f>(D79*K$16+E79*L$16+F79*M$16+G79*N$16+H79*O$16+I79*P$16+Q88*Q$16)/1000000</f>
        <v>0.46610400000000002</v>
      </c>
      <c r="M79" s="28">
        <f t="shared" ref="M79" si="5">K79/L79</f>
        <v>137.30841185658136</v>
      </c>
      <c r="N79" s="15"/>
      <c r="O79" s="54"/>
      <c r="P79" s="49" t="s">
        <v>54</v>
      </c>
      <c r="Q79" s="49" t="s">
        <v>79</v>
      </c>
      <c r="R79" s="49" t="s">
        <v>79</v>
      </c>
      <c r="S79" s="49" t="s">
        <v>79</v>
      </c>
      <c r="T79" s="49" t="s">
        <v>79</v>
      </c>
      <c r="U79" s="49" t="s">
        <v>79</v>
      </c>
      <c r="V79" s="49" t="s">
        <v>79</v>
      </c>
      <c r="W79" s="49" t="s">
        <v>79</v>
      </c>
      <c r="Y79" s="15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spans="1:40" x14ac:dyDescent="0.15">
      <c r="A80" s="27"/>
      <c r="B80" s="27"/>
      <c r="C80" s="5" t="s">
        <v>39</v>
      </c>
      <c r="D80" s="7">
        <f>D72/D79</f>
        <v>0.25</v>
      </c>
      <c r="E80" s="7">
        <f t="shared" ref="E80:H80" si="6">E72/E79</f>
        <v>0</v>
      </c>
      <c r="F80" s="7">
        <f t="shared" si="6"/>
        <v>0.125</v>
      </c>
      <c r="G80" s="7">
        <f t="shared" si="6"/>
        <v>6.25E-2</v>
      </c>
      <c r="H80" s="7">
        <f t="shared" si="6"/>
        <v>0.25</v>
      </c>
      <c r="I80" s="7" t="s">
        <v>87</v>
      </c>
      <c r="J80" s="7">
        <f t="shared" ref="J80" si="7">J72/J79</f>
        <v>0.11363636363636363</v>
      </c>
      <c r="K80" s="28"/>
      <c r="L80" s="29"/>
      <c r="M80" s="28"/>
      <c r="N80" s="4"/>
      <c r="O80" s="54"/>
      <c r="P80" s="49" t="s">
        <v>55</v>
      </c>
      <c r="Q80" s="49" t="s">
        <v>79</v>
      </c>
      <c r="R80" s="49" t="s">
        <v>79</v>
      </c>
      <c r="S80" s="49" t="s">
        <v>79</v>
      </c>
      <c r="T80" s="49" t="s">
        <v>79</v>
      </c>
      <c r="U80" s="49" t="s">
        <v>79</v>
      </c>
      <c r="V80" s="49" t="s">
        <v>79</v>
      </c>
      <c r="W80" s="49" t="s">
        <v>79</v>
      </c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</row>
    <row r="81" spans="1:39" x14ac:dyDescent="0.15">
      <c r="A81" s="27"/>
      <c r="B81" s="32" t="s">
        <v>38</v>
      </c>
      <c r="C81" s="5" t="s">
        <v>47</v>
      </c>
      <c r="D81" s="14">
        <f>R51</f>
        <v>7</v>
      </c>
      <c r="E81" s="14">
        <f t="shared" ref="E81:I81" si="8">S51</f>
        <v>7</v>
      </c>
      <c r="F81" s="14">
        <f t="shared" si="8"/>
        <v>3</v>
      </c>
      <c r="G81" s="14">
        <f t="shared" si="8"/>
        <v>6</v>
      </c>
      <c r="H81" s="14">
        <f t="shared" si="8"/>
        <v>4</v>
      </c>
      <c r="I81" s="14">
        <f t="shared" si="8"/>
        <v>4</v>
      </c>
      <c r="J81" s="14">
        <f>SUM(D81:I81)</f>
        <v>31</v>
      </c>
      <c r="K81" s="28">
        <f>128*N$28</f>
        <v>64</v>
      </c>
      <c r="L81" s="29">
        <f>(D81*K$16+E81*L$16+F81*M$16+G81*N$16+H81*O$16+I81*P$16+Q51*Q$16)/1000000</f>
        <v>0.21779699999999999</v>
      </c>
      <c r="M81" s="28">
        <f t="shared" ref="M81" si="9">K81/L81</f>
        <v>293.8516141177335</v>
      </c>
      <c r="N81" s="15"/>
      <c r="O81" s="54"/>
      <c r="P81" s="49" t="s">
        <v>56</v>
      </c>
      <c r="Q81" s="49">
        <v>6</v>
      </c>
      <c r="R81" s="49">
        <v>24</v>
      </c>
      <c r="S81" s="49">
        <v>48</v>
      </c>
      <c r="T81" s="49">
        <v>12</v>
      </c>
      <c r="U81" s="49">
        <v>24</v>
      </c>
      <c r="V81" s="49">
        <v>24</v>
      </c>
      <c r="W81" s="49">
        <v>0</v>
      </c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spans="1:39" x14ac:dyDescent="0.15">
      <c r="A82" s="27"/>
      <c r="B82" s="27"/>
      <c r="C82" s="5" t="s">
        <v>39</v>
      </c>
      <c r="D82" s="13">
        <f>D72/D81</f>
        <v>0.5714285714285714</v>
      </c>
      <c r="E82" s="13">
        <f t="shared" ref="E82:J82" si="10">E72/E81</f>
        <v>0</v>
      </c>
      <c r="F82" s="13">
        <f t="shared" si="10"/>
        <v>0.33333333333333331</v>
      </c>
      <c r="G82" s="13">
        <f t="shared" si="10"/>
        <v>0.16666666666666666</v>
      </c>
      <c r="H82" s="13">
        <f t="shared" si="10"/>
        <v>1</v>
      </c>
      <c r="I82" s="13">
        <f t="shared" si="10"/>
        <v>0</v>
      </c>
      <c r="J82" s="13">
        <f t="shared" si="10"/>
        <v>0.32258064516129031</v>
      </c>
      <c r="K82" s="28"/>
      <c r="L82" s="29"/>
      <c r="M82" s="28"/>
      <c r="N82" s="4"/>
      <c r="O82" s="54"/>
      <c r="P82" s="49" t="s">
        <v>57</v>
      </c>
      <c r="Q82" s="49">
        <v>4</v>
      </c>
      <c r="R82" s="49">
        <v>16</v>
      </c>
      <c r="S82" s="49">
        <v>32</v>
      </c>
      <c r="T82" s="49">
        <v>8</v>
      </c>
      <c r="U82" s="49">
        <v>16</v>
      </c>
      <c r="V82" s="49">
        <v>16</v>
      </c>
      <c r="W82" s="49">
        <v>0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</row>
    <row r="83" spans="1:39" x14ac:dyDescent="0.15">
      <c r="A83" s="27" t="s">
        <v>113</v>
      </c>
      <c r="B83" s="10"/>
      <c r="C83" s="10" t="s">
        <v>46</v>
      </c>
      <c r="D83" s="6">
        <v>0</v>
      </c>
      <c r="E83" s="6">
        <v>0</v>
      </c>
      <c r="F83" s="6">
        <v>0</v>
      </c>
      <c r="G83" s="6">
        <v>6</v>
      </c>
      <c r="H83" s="6">
        <v>2</v>
      </c>
      <c r="I83" s="6">
        <v>2</v>
      </c>
      <c r="J83" s="6">
        <f>SUM(D83:I83)</f>
        <v>10</v>
      </c>
      <c r="K83" s="8"/>
      <c r="L83" s="8"/>
      <c r="M83" s="8"/>
      <c r="O83" s="54"/>
      <c r="P83" s="49" t="s">
        <v>58</v>
      </c>
      <c r="Q83" s="49">
        <v>4</v>
      </c>
      <c r="R83" s="49">
        <v>16</v>
      </c>
      <c r="S83" s="49">
        <v>32</v>
      </c>
      <c r="T83" s="49">
        <v>8</v>
      </c>
      <c r="U83" s="49">
        <v>16</v>
      </c>
      <c r="V83" s="49">
        <v>16</v>
      </c>
      <c r="W83" s="49">
        <v>0</v>
      </c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spans="1:39" x14ac:dyDescent="0.15">
      <c r="A84" s="27"/>
      <c r="B84" s="26" t="s">
        <v>94</v>
      </c>
      <c r="C84" s="5" t="s">
        <v>47</v>
      </c>
      <c r="D84" s="6">
        <f>R126</f>
        <v>12</v>
      </c>
      <c r="E84" s="6">
        <f t="shared" ref="E84:I84" si="11">S126</f>
        <v>12</v>
      </c>
      <c r="F84" s="6">
        <f t="shared" si="11"/>
        <v>12</v>
      </c>
      <c r="G84" s="6">
        <f t="shared" si="11"/>
        <v>12</v>
      </c>
      <c r="H84" s="6">
        <f t="shared" si="11"/>
        <v>12</v>
      </c>
      <c r="I84" s="6">
        <f t="shared" si="11"/>
        <v>0</v>
      </c>
      <c r="J84" s="6">
        <f>SUM(D84:I84)</f>
        <v>60</v>
      </c>
      <c r="K84" s="28">
        <f>128*N$20</f>
        <v>59.534883720930232</v>
      </c>
      <c r="L84" s="29">
        <f>(D84*K$16+E84*L$16+F84*M$16+G84*N$16+H84*O$16+I84*P$16+Q126*Q$16)/1000000</f>
        <v>0.36944399999999999</v>
      </c>
      <c r="M84" s="28">
        <f>K84/L84</f>
        <v>161.14724754206384</v>
      </c>
      <c r="N84" s="15"/>
      <c r="O84" s="54"/>
      <c r="P84" s="49" t="s">
        <v>80</v>
      </c>
      <c r="Q84" s="49">
        <v>3</v>
      </c>
      <c r="R84" s="49">
        <v>12</v>
      </c>
      <c r="S84" s="49">
        <v>24</v>
      </c>
      <c r="T84" s="49">
        <v>6</v>
      </c>
      <c r="U84" s="49">
        <v>12</v>
      </c>
      <c r="V84" s="49">
        <v>12</v>
      </c>
      <c r="W84" s="49">
        <v>0</v>
      </c>
    </row>
    <row r="85" spans="1:39" x14ac:dyDescent="0.15">
      <c r="A85" s="27"/>
      <c r="B85" s="27"/>
      <c r="C85" s="5" t="s">
        <v>39</v>
      </c>
      <c r="D85" s="7">
        <f>D83/D84</f>
        <v>0</v>
      </c>
      <c r="E85" s="7">
        <f>E83/E84</f>
        <v>0</v>
      </c>
      <c r="F85" s="7">
        <f>F83/F84</f>
        <v>0</v>
      </c>
      <c r="G85" s="7">
        <f>G83/G84</f>
        <v>0.5</v>
      </c>
      <c r="H85" s="7">
        <f>H83/H84</f>
        <v>0.16666666666666666</v>
      </c>
      <c r="I85" s="7" t="s">
        <v>87</v>
      </c>
      <c r="J85" s="7">
        <f>J83/J84</f>
        <v>0.16666666666666666</v>
      </c>
      <c r="K85" s="28"/>
      <c r="L85" s="29"/>
      <c r="M85" s="28"/>
      <c r="N85" s="4"/>
      <c r="O85" s="54"/>
      <c r="P85" s="49" t="s">
        <v>81</v>
      </c>
      <c r="Q85" s="49" t="s">
        <v>79</v>
      </c>
      <c r="R85" s="49" t="s">
        <v>79</v>
      </c>
      <c r="S85" s="49" t="s">
        <v>79</v>
      </c>
      <c r="T85" s="49" t="s">
        <v>79</v>
      </c>
      <c r="U85" s="49" t="s">
        <v>79</v>
      </c>
      <c r="V85" s="49" t="s">
        <v>79</v>
      </c>
      <c r="W85" s="49" t="s">
        <v>79</v>
      </c>
    </row>
    <row r="86" spans="1:39" x14ac:dyDescent="0.15">
      <c r="A86" s="27"/>
      <c r="B86" s="27" t="s">
        <v>34</v>
      </c>
      <c r="C86" s="5" t="s">
        <v>47</v>
      </c>
      <c r="D86" s="6">
        <f>R163</f>
        <v>12</v>
      </c>
      <c r="E86" s="6">
        <f t="shared" ref="E86:I86" si="12">S163</f>
        <v>12</v>
      </c>
      <c r="F86" s="6">
        <f t="shared" si="12"/>
        <v>12</v>
      </c>
      <c r="G86" s="6">
        <f t="shared" si="12"/>
        <v>24</v>
      </c>
      <c r="H86" s="6">
        <f t="shared" si="12"/>
        <v>12</v>
      </c>
      <c r="I86" s="6">
        <f t="shared" si="12"/>
        <v>12</v>
      </c>
      <c r="J86" s="6">
        <f>SUM(D86:I86)</f>
        <v>84</v>
      </c>
      <c r="K86" s="30">
        <f>128*N$22</f>
        <v>32.904884318766065</v>
      </c>
      <c r="L86" s="29">
        <f>(D86*K$16+E86*L$16+F86*M$16+G86*N$16+H86*O$16+I86*P$16+Q163*Q$16)/1000000</f>
        <v>0.47630400000000001</v>
      </c>
      <c r="M86" s="28">
        <f t="shared" ref="M86" si="13">K86/L86</f>
        <v>69.083787494470059</v>
      </c>
      <c r="N86" s="15"/>
      <c r="O86" s="54"/>
      <c r="P86" s="49" t="s">
        <v>59</v>
      </c>
      <c r="Q86" s="49">
        <v>3</v>
      </c>
      <c r="R86" s="49">
        <v>12</v>
      </c>
      <c r="S86" s="49">
        <v>24</v>
      </c>
      <c r="T86" s="49">
        <v>6</v>
      </c>
      <c r="U86" s="49">
        <v>12</v>
      </c>
      <c r="V86" s="49">
        <v>12</v>
      </c>
      <c r="W86" s="49">
        <v>0</v>
      </c>
    </row>
    <row r="87" spans="1:39" x14ac:dyDescent="0.15">
      <c r="A87" s="27"/>
      <c r="B87" s="27"/>
      <c r="C87" s="5" t="s">
        <v>39</v>
      </c>
      <c r="D87" s="11">
        <f>D83/D86</f>
        <v>0</v>
      </c>
      <c r="E87" s="11">
        <f t="shared" ref="E87:J87" si="14">E83/E86</f>
        <v>0</v>
      </c>
      <c r="F87" s="11">
        <f t="shared" si="14"/>
        <v>0</v>
      </c>
      <c r="G87" s="11">
        <f t="shared" si="14"/>
        <v>0.25</v>
      </c>
      <c r="H87" s="11">
        <f t="shared" si="14"/>
        <v>0.16666666666666666</v>
      </c>
      <c r="I87" s="11">
        <f t="shared" si="14"/>
        <v>0.16666666666666666</v>
      </c>
      <c r="J87" s="11">
        <f t="shared" si="14"/>
        <v>0.11904761904761904</v>
      </c>
      <c r="K87" s="31"/>
      <c r="L87" s="29"/>
      <c r="M87" s="28"/>
      <c r="N87" s="4"/>
      <c r="O87" s="54"/>
      <c r="P87" s="49" t="s">
        <v>60</v>
      </c>
      <c r="Q87" s="49">
        <v>2</v>
      </c>
      <c r="R87" s="49">
        <v>8</v>
      </c>
      <c r="S87" s="49">
        <v>16</v>
      </c>
      <c r="T87" s="49">
        <v>4</v>
      </c>
      <c r="U87" s="49">
        <v>8</v>
      </c>
      <c r="V87" s="49">
        <v>8</v>
      </c>
      <c r="W87" s="49">
        <v>0</v>
      </c>
    </row>
    <row r="88" spans="1:39" x14ac:dyDescent="0.15">
      <c r="A88" s="27"/>
      <c r="B88" s="27" t="s">
        <v>36</v>
      </c>
      <c r="C88" s="5" t="s">
        <v>47</v>
      </c>
      <c r="D88" s="12">
        <f>R200</f>
        <v>16</v>
      </c>
      <c r="E88" s="12">
        <f t="shared" ref="E88:I88" si="15">S200</f>
        <v>24</v>
      </c>
      <c r="F88" s="12">
        <f t="shared" si="15"/>
        <v>8</v>
      </c>
      <c r="G88" s="12">
        <f t="shared" si="15"/>
        <v>24</v>
      </c>
      <c r="H88" s="12">
        <f t="shared" si="15"/>
        <v>4</v>
      </c>
      <c r="I88" s="12">
        <f t="shared" si="15"/>
        <v>8</v>
      </c>
      <c r="J88" s="12">
        <f>SUM(D88:I88)</f>
        <v>84</v>
      </c>
      <c r="K88" s="28">
        <f>128*N$24</f>
        <v>9.9378881987577632</v>
      </c>
      <c r="L88" s="29">
        <f>(D88*K$16+E88*L$16+F88*M$16+G88*N$16+H88*O$16+I88*P$16+Q200*Q$16)/1000000</f>
        <v>0.312249</v>
      </c>
      <c r="M88" s="28">
        <f t="shared" ref="M88" si="16">K88/L88</f>
        <v>31.826805526223506</v>
      </c>
      <c r="N88" s="15"/>
      <c r="O88" s="54"/>
      <c r="P88" s="49" t="s">
        <v>61</v>
      </c>
      <c r="Q88" s="49">
        <v>4</v>
      </c>
      <c r="R88" s="49">
        <v>16</v>
      </c>
      <c r="S88" s="49">
        <v>32</v>
      </c>
      <c r="T88" s="49">
        <v>8</v>
      </c>
      <c r="U88" s="49">
        <v>16</v>
      </c>
      <c r="V88" s="49">
        <v>16</v>
      </c>
      <c r="W88" s="49">
        <v>0</v>
      </c>
    </row>
    <row r="89" spans="1:39" x14ac:dyDescent="0.15">
      <c r="A89" s="27"/>
      <c r="B89" s="27"/>
      <c r="C89" s="5" t="s">
        <v>39</v>
      </c>
      <c r="D89" s="11">
        <f>D83/D88</f>
        <v>0</v>
      </c>
      <c r="E89" s="11">
        <f t="shared" ref="E89:J89" si="17">E83/E88</f>
        <v>0</v>
      </c>
      <c r="F89" s="11">
        <f t="shared" si="17"/>
        <v>0</v>
      </c>
      <c r="G89" s="11">
        <f t="shared" si="17"/>
        <v>0.25</v>
      </c>
      <c r="H89" s="11">
        <f t="shared" si="17"/>
        <v>0.5</v>
      </c>
      <c r="I89" s="11">
        <f t="shared" si="17"/>
        <v>0.25</v>
      </c>
      <c r="J89" s="11">
        <f t="shared" si="17"/>
        <v>0.11904761904761904</v>
      </c>
      <c r="K89" s="28"/>
      <c r="L89" s="29"/>
      <c r="M89" s="28"/>
      <c r="N89" s="4"/>
      <c r="O89" s="54"/>
      <c r="P89" s="49" t="s">
        <v>62</v>
      </c>
      <c r="Q89" s="49">
        <v>4</v>
      </c>
      <c r="R89" s="49">
        <v>16</v>
      </c>
      <c r="S89" s="49">
        <v>32</v>
      </c>
      <c r="T89" s="49">
        <v>8</v>
      </c>
      <c r="U89" s="49">
        <v>16</v>
      </c>
      <c r="V89" s="49">
        <v>16</v>
      </c>
      <c r="W89" s="49">
        <v>0</v>
      </c>
    </row>
    <row r="90" spans="1:39" x14ac:dyDescent="0.15">
      <c r="A90" s="27"/>
      <c r="B90" s="27" t="s">
        <v>37</v>
      </c>
      <c r="C90" s="5" t="s">
        <v>47</v>
      </c>
      <c r="D90" s="6">
        <f>R89</f>
        <v>16</v>
      </c>
      <c r="E90" s="6">
        <f t="shared" ref="E90:I90" si="18">S89</f>
        <v>32</v>
      </c>
      <c r="F90" s="6">
        <f t="shared" si="18"/>
        <v>8</v>
      </c>
      <c r="G90" s="6">
        <f t="shared" si="18"/>
        <v>16</v>
      </c>
      <c r="H90" s="6">
        <f t="shared" si="18"/>
        <v>16</v>
      </c>
      <c r="I90" s="6">
        <f t="shared" si="18"/>
        <v>0</v>
      </c>
      <c r="J90" s="6">
        <f>SUM(D90:I90)</f>
        <v>88</v>
      </c>
      <c r="K90" s="28">
        <f>128*N$26</f>
        <v>64</v>
      </c>
      <c r="L90" s="29">
        <f>(D90*K$16+E90*L$16+F90*M$16+G90*N$16+H90*O$16+I90*P$16+Q89*Q$16)/1000000</f>
        <v>0.46610400000000002</v>
      </c>
      <c r="M90" s="28">
        <f t="shared" ref="M90" si="19">K90/L90</f>
        <v>137.30841185658136</v>
      </c>
      <c r="N90" s="15"/>
      <c r="O90" s="54"/>
      <c r="P90" s="49" t="s">
        <v>63</v>
      </c>
      <c r="Q90" s="49">
        <v>4</v>
      </c>
      <c r="R90" s="49">
        <v>16</v>
      </c>
      <c r="S90" s="49">
        <v>32</v>
      </c>
      <c r="T90" s="49">
        <v>8</v>
      </c>
      <c r="U90" s="49">
        <v>16</v>
      </c>
      <c r="V90" s="49">
        <v>16</v>
      </c>
      <c r="W90" s="49">
        <v>0</v>
      </c>
    </row>
    <row r="91" spans="1:39" x14ac:dyDescent="0.15">
      <c r="A91" s="27"/>
      <c r="B91" s="27"/>
      <c r="C91" s="5" t="s">
        <v>39</v>
      </c>
      <c r="D91" s="7">
        <f>D83/D90</f>
        <v>0</v>
      </c>
      <c r="E91" s="7">
        <f t="shared" ref="E91:H91" si="20">E83/E90</f>
        <v>0</v>
      </c>
      <c r="F91" s="7">
        <f t="shared" si="20"/>
        <v>0</v>
      </c>
      <c r="G91" s="7">
        <f t="shared" si="20"/>
        <v>0.375</v>
      </c>
      <c r="H91" s="7">
        <f t="shared" si="20"/>
        <v>0.125</v>
      </c>
      <c r="I91" s="7" t="s">
        <v>87</v>
      </c>
      <c r="J91" s="7">
        <f t="shared" ref="J91" si="21">J83/J90</f>
        <v>0.11363636363636363</v>
      </c>
      <c r="K91" s="28"/>
      <c r="L91" s="29"/>
      <c r="M91" s="28"/>
      <c r="N91" s="4"/>
      <c r="O91" s="54"/>
      <c r="P91" s="49" t="s">
        <v>64</v>
      </c>
      <c r="Q91" s="49">
        <v>6</v>
      </c>
      <c r="R91" s="49">
        <v>24</v>
      </c>
      <c r="S91" s="49">
        <v>48</v>
      </c>
      <c r="T91" s="49">
        <v>12</v>
      </c>
      <c r="U91" s="49">
        <v>24</v>
      </c>
      <c r="V91" s="49">
        <v>24</v>
      </c>
      <c r="W91" s="49">
        <v>0</v>
      </c>
    </row>
    <row r="92" spans="1:39" x14ac:dyDescent="0.15">
      <c r="A92" s="27"/>
      <c r="B92" s="32" t="s">
        <v>38</v>
      </c>
      <c r="C92" s="5" t="s">
        <v>47</v>
      </c>
      <c r="D92" s="14">
        <f>R52</f>
        <v>7</v>
      </c>
      <c r="E92" s="14">
        <f t="shared" ref="E92:I92" si="22">S52</f>
        <v>7</v>
      </c>
      <c r="F92" s="14">
        <f t="shared" si="22"/>
        <v>3</v>
      </c>
      <c r="G92" s="14">
        <f t="shared" si="22"/>
        <v>6</v>
      </c>
      <c r="H92" s="14">
        <f t="shared" si="22"/>
        <v>4</v>
      </c>
      <c r="I92" s="14">
        <f t="shared" si="22"/>
        <v>4</v>
      </c>
      <c r="J92" s="14">
        <f>SUM(D92:I92)</f>
        <v>31</v>
      </c>
      <c r="K92" s="28">
        <f>128*N$28</f>
        <v>64</v>
      </c>
      <c r="L92" s="29">
        <f>(D92*K$16+E92*L$16+F92*M$16+G92*N$16+H92*O$16+I92*P$16+Q52*Q$16)/1000000</f>
        <v>0.21779699999999999</v>
      </c>
      <c r="M92" s="28">
        <f t="shared" ref="M92" si="23">K92/L92</f>
        <v>293.8516141177335</v>
      </c>
      <c r="N92" s="15"/>
      <c r="O92" s="54"/>
      <c r="P92" s="49" t="s">
        <v>65</v>
      </c>
      <c r="Q92" s="49">
        <v>2</v>
      </c>
      <c r="R92" s="49">
        <v>8</v>
      </c>
      <c r="S92" s="49">
        <v>16</v>
      </c>
      <c r="T92" s="49">
        <v>4</v>
      </c>
      <c r="U92" s="49">
        <v>8</v>
      </c>
      <c r="V92" s="49">
        <v>8</v>
      </c>
      <c r="W92" s="49">
        <v>0</v>
      </c>
    </row>
    <row r="93" spans="1:39" x14ac:dyDescent="0.15">
      <c r="A93" s="27"/>
      <c r="B93" s="27"/>
      <c r="C93" s="5" t="s">
        <v>39</v>
      </c>
      <c r="D93" s="13">
        <f>D83/D92</f>
        <v>0</v>
      </c>
      <c r="E93" s="13">
        <f t="shared" ref="E93:J93" si="24">E83/E92</f>
        <v>0</v>
      </c>
      <c r="F93" s="13">
        <f t="shared" si="24"/>
        <v>0</v>
      </c>
      <c r="G93" s="13">
        <f t="shared" si="24"/>
        <v>1</v>
      </c>
      <c r="H93" s="13">
        <f t="shared" si="24"/>
        <v>0.5</v>
      </c>
      <c r="I93" s="13">
        <f t="shared" si="24"/>
        <v>0.5</v>
      </c>
      <c r="J93" s="13">
        <f t="shared" si="24"/>
        <v>0.32258064516129031</v>
      </c>
      <c r="K93" s="28"/>
      <c r="L93" s="29"/>
      <c r="M93" s="28"/>
      <c r="N93" s="4"/>
      <c r="O93" s="54"/>
      <c r="P93" s="49" t="s">
        <v>66</v>
      </c>
      <c r="Q93" s="49">
        <v>2</v>
      </c>
      <c r="R93" s="49">
        <v>8</v>
      </c>
      <c r="S93" s="49">
        <v>16</v>
      </c>
      <c r="T93" s="49">
        <v>4</v>
      </c>
      <c r="U93" s="49">
        <v>8</v>
      </c>
      <c r="V93" s="49">
        <v>8</v>
      </c>
      <c r="W93" s="49">
        <v>0</v>
      </c>
    </row>
    <row r="94" spans="1:39" x14ac:dyDescent="0.15">
      <c r="A94" s="27" t="s">
        <v>114</v>
      </c>
      <c r="B94" s="10"/>
      <c r="C94" s="10" t="s">
        <v>46</v>
      </c>
      <c r="D94" s="6">
        <v>0</v>
      </c>
      <c r="E94" s="6">
        <v>0</v>
      </c>
      <c r="F94" s="6">
        <v>0</v>
      </c>
      <c r="G94" s="6">
        <v>6</v>
      </c>
      <c r="H94" s="6">
        <v>2</v>
      </c>
      <c r="I94" s="6">
        <v>2</v>
      </c>
      <c r="J94" s="6">
        <f>SUM(D94:I94)</f>
        <v>10</v>
      </c>
      <c r="K94" s="8"/>
      <c r="L94" s="8"/>
      <c r="M94" s="8"/>
      <c r="O94" s="54"/>
      <c r="P94" s="49" t="s">
        <v>67</v>
      </c>
      <c r="Q94" s="49">
        <v>4</v>
      </c>
      <c r="R94" s="49">
        <v>16</v>
      </c>
      <c r="S94" s="49">
        <v>32</v>
      </c>
      <c r="T94" s="49">
        <v>8</v>
      </c>
      <c r="U94" s="49">
        <v>16</v>
      </c>
      <c r="V94" s="49">
        <v>16</v>
      </c>
      <c r="W94" s="49">
        <v>0</v>
      </c>
    </row>
    <row r="95" spans="1:39" ht="15" customHeight="1" x14ac:dyDescent="0.15">
      <c r="A95" s="27"/>
      <c r="B95" s="26" t="s">
        <v>94</v>
      </c>
      <c r="C95" s="5" t="s">
        <v>47</v>
      </c>
      <c r="D95" s="6">
        <f>R127</f>
        <v>8</v>
      </c>
      <c r="E95" s="6">
        <f t="shared" ref="E95:I95" si="25">S127</f>
        <v>8</v>
      </c>
      <c r="F95" s="6">
        <f t="shared" si="25"/>
        <v>8</v>
      </c>
      <c r="G95" s="6">
        <f t="shared" si="25"/>
        <v>8</v>
      </c>
      <c r="H95" s="6">
        <f t="shared" si="25"/>
        <v>8</v>
      </c>
      <c r="I95" s="6">
        <f t="shared" si="25"/>
        <v>0</v>
      </c>
      <c r="J95" s="6">
        <f>SUM(D95:I95)</f>
        <v>40</v>
      </c>
      <c r="K95" s="28">
        <f>128*N$20</f>
        <v>59.534883720930232</v>
      </c>
      <c r="L95" s="29">
        <f>(D95*K$16+E95*L$16+F95*M$16+G95*N$16+H95*O$16+I95*P$16+Q127*Q$16)/1000000</f>
        <v>0.24629599999999999</v>
      </c>
      <c r="M95" s="28">
        <f>K95/L95</f>
        <v>241.72087131309576</v>
      </c>
      <c r="N95" s="15"/>
      <c r="O95" s="54"/>
      <c r="P95" s="49" t="s">
        <v>68</v>
      </c>
      <c r="Q95" s="49">
        <v>9</v>
      </c>
      <c r="R95" s="49">
        <v>36</v>
      </c>
      <c r="S95" s="49">
        <v>72</v>
      </c>
      <c r="T95" s="49">
        <v>18</v>
      </c>
      <c r="U95" s="49">
        <v>36</v>
      </c>
      <c r="V95" s="49">
        <v>36</v>
      </c>
      <c r="W95" s="49">
        <v>0</v>
      </c>
    </row>
    <row r="96" spans="1:39" x14ac:dyDescent="0.15">
      <c r="A96" s="27"/>
      <c r="B96" s="27"/>
      <c r="C96" s="5" t="s">
        <v>39</v>
      </c>
      <c r="D96" s="7">
        <f>D94/D95</f>
        <v>0</v>
      </c>
      <c r="E96" s="7">
        <f>E94/E95</f>
        <v>0</v>
      </c>
      <c r="F96" s="7">
        <f>F94/F95</f>
        <v>0</v>
      </c>
      <c r="G96" s="7">
        <f>G94/G95</f>
        <v>0.75</v>
      </c>
      <c r="H96" s="7">
        <f>H94/H95</f>
        <v>0.25</v>
      </c>
      <c r="I96" s="7" t="s">
        <v>87</v>
      </c>
      <c r="J96" s="7">
        <f>J94/J95</f>
        <v>0.25</v>
      </c>
      <c r="K96" s="28"/>
      <c r="L96" s="29"/>
      <c r="M96" s="28"/>
      <c r="N96" s="4"/>
      <c r="O96" s="54"/>
      <c r="P96" s="49" t="s">
        <v>69</v>
      </c>
      <c r="Q96" s="49" t="s">
        <v>82</v>
      </c>
      <c r="R96" s="49" t="s">
        <v>82</v>
      </c>
      <c r="S96" s="49" t="s">
        <v>82</v>
      </c>
      <c r="T96" s="49" t="s">
        <v>82</v>
      </c>
      <c r="U96" s="49" t="s">
        <v>82</v>
      </c>
      <c r="V96" s="49" t="s">
        <v>82</v>
      </c>
      <c r="W96" s="49" t="s">
        <v>82</v>
      </c>
    </row>
    <row r="97" spans="1:23" x14ac:dyDescent="0.15">
      <c r="A97" s="27"/>
      <c r="B97" s="27" t="s">
        <v>34</v>
      </c>
      <c r="C97" s="5" t="s">
        <v>47</v>
      </c>
      <c r="D97" s="6">
        <f>R164</f>
        <v>8</v>
      </c>
      <c r="E97" s="6">
        <f t="shared" ref="E97:I97" si="26">S164</f>
        <v>8</v>
      </c>
      <c r="F97" s="6">
        <f t="shared" si="26"/>
        <v>8</v>
      </c>
      <c r="G97" s="6">
        <f t="shared" si="26"/>
        <v>16</v>
      </c>
      <c r="H97" s="6">
        <f t="shared" si="26"/>
        <v>8</v>
      </c>
      <c r="I97" s="6">
        <f t="shared" si="26"/>
        <v>8</v>
      </c>
      <c r="J97" s="6">
        <f>SUM(D97:I97)</f>
        <v>56</v>
      </c>
      <c r="K97" s="30">
        <f>128*N$22</f>
        <v>32.904884318766065</v>
      </c>
      <c r="L97" s="29">
        <f>(D97*K$16+E97*L$16+F97*M$16+G97*N$16+H97*O$16+I97*P$16+Q164*Q$16)/1000000</f>
        <v>0.31753599999999998</v>
      </c>
      <c r="M97" s="28">
        <f t="shared" ref="M97" si="27">K97/L97</f>
        <v>103.62568124170508</v>
      </c>
      <c r="N97" s="15"/>
      <c r="O97" s="54"/>
      <c r="P97" s="49" t="s">
        <v>70</v>
      </c>
      <c r="Q97" s="49">
        <v>4</v>
      </c>
      <c r="R97" s="49">
        <v>16</v>
      </c>
      <c r="S97" s="49">
        <v>32</v>
      </c>
      <c r="T97" s="49">
        <v>8</v>
      </c>
      <c r="U97" s="49">
        <v>16</v>
      </c>
      <c r="V97" s="49">
        <v>16</v>
      </c>
      <c r="W97" s="49">
        <v>0</v>
      </c>
    </row>
    <row r="98" spans="1:23" x14ac:dyDescent="0.15">
      <c r="A98" s="27"/>
      <c r="B98" s="27"/>
      <c r="C98" s="5" t="s">
        <v>39</v>
      </c>
      <c r="D98" s="11">
        <f>D94/D97</f>
        <v>0</v>
      </c>
      <c r="E98" s="11">
        <f t="shared" ref="E98:J98" si="28">E94/E97</f>
        <v>0</v>
      </c>
      <c r="F98" s="11">
        <f t="shared" si="28"/>
        <v>0</v>
      </c>
      <c r="G98" s="11">
        <f t="shared" si="28"/>
        <v>0.375</v>
      </c>
      <c r="H98" s="11">
        <f t="shared" si="28"/>
        <v>0.25</v>
      </c>
      <c r="I98" s="11">
        <f t="shared" si="28"/>
        <v>0.25</v>
      </c>
      <c r="J98" s="11">
        <f t="shared" si="28"/>
        <v>0.17857142857142858</v>
      </c>
      <c r="K98" s="31"/>
      <c r="L98" s="29"/>
      <c r="M98" s="28"/>
      <c r="N98" s="4"/>
      <c r="O98" s="54"/>
      <c r="P98" s="49" t="s">
        <v>71</v>
      </c>
      <c r="Q98" s="49"/>
      <c r="R98" s="49">
        <v>0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</row>
    <row r="99" spans="1:23" x14ac:dyDescent="0.15">
      <c r="A99" s="27"/>
      <c r="B99" s="27" t="s">
        <v>36</v>
      </c>
      <c r="C99" s="5" t="s">
        <v>47</v>
      </c>
      <c r="D99" s="12">
        <f>R201</f>
        <v>8</v>
      </c>
      <c r="E99" s="12">
        <f t="shared" ref="E99:I99" si="29">S201</f>
        <v>12</v>
      </c>
      <c r="F99" s="12">
        <f t="shared" si="29"/>
        <v>4</v>
      </c>
      <c r="G99" s="12">
        <f t="shared" si="29"/>
        <v>12</v>
      </c>
      <c r="H99" s="12">
        <f t="shared" si="29"/>
        <v>2</v>
      </c>
      <c r="I99" s="12">
        <f t="shared" si="29"/>
        <v>4</v>
      </c>
      <c r="J99" s="12">
        <f>SUM(D99:I99)</f>
        <v>42</v>
      </c>
      <c r="K99" s="28">
        <f>128*N$24</f>
        <v>9.9378881987577632</v>
      </c>
      <c r="L99" s="29">
        <f>(D99*K$16+E99*L$16+F99*M$16+G99*N$16+H99*O$16+I99*P$16+Q201*Q$16)/1000000</f>
        <v>0.1561245</v>
      </c>
      <c r="M99" s="28">
        <f t="shared" ref="M99" si="30">K99/L99</f>
        <v>63.653611052447012</v>
      </c>
      <c r="N99" s="15"/>
      <c r="O99" s="54"/>
      <c r="P99" s="49" t="s">
        <v>72</v>
      </c>
      <c r="Q99" s="49">
        <v>3</v>
      </c>
      <c r="R99" s="49">
        <v>12</v>
      </c>
      <c r="S99" s="49">
        <v>24</v>
      </c>
      <c r="T99" s="49">
        <v>6</v>
      </c>
      <c r="U99" s="49">
        <v>12</v>
      </c>
      <c r="V99" s="49">
        <v>12</v>
      </c>
      <c r="W99" s="49">
        <v>0</v>
      </c>
    </row>
    <row r="100" spans="1:23" x14ac:dyDescent="0.15">
      <c r="A100" s="27"/>
      <c r="B100" s="27"/>
      <c r="C100" s="5" t="s">
        <v>39</v>
      </c>
      <c r="D100" s="11">
        <f>D94/D99</f>
        <v>0</v>
      </c>
      <c r="E100" s="11">
        <f t="shared" ref="E100:J100" si="31">E94/E99</f>
        <v>0</v>
      </c>
      <c r="F100" s="11">
        <f t="shared" si="31"/>
        <v>0</v>
      </c>
      <c r="G100" s="11">
        <f t="shared" si="31"/>
        <v>0.5</v>
      </c>
      <c r="H100" s="11">
        <f t="shared" si="31"/>
        <v>1</v>
      </c>
      <c r="I100" s="11">
        <f t="shared" si="31"/>
        <v>0.5</v>
      </c>
      <c r="J100" s="11">
        <f t="shared" si="31"/>
        <v>0.23809523809523808</v>
      </c>
      <c r="K100" s="28"/>
      <c r="L100" s="29"/>
      <c r="M100" s="28"/>
      <c r="N100" s="4"/>
      <c r="O100" s="54"/>
      <c r="P100" s="49" t="s">
        <v>73</v>
      </c>
      <c r="Q100" s="49">
        <v>4</v>
      </c>
      <c r="R100" s="49">
        <v>16</v>
      </c>
      <c r="S100" s="49">
        <v>32</v>
      </c>
      <c r="T100" s="49">
        <v>8</v>
      </c>
      <c r="U100" s="49">
        <v>16</v>
      </c>
      <c r="V100" s="49">
        <v>16</v>
      </c>
      <c r="W100" s="49">
        <v>0</v>
      </c>
    </row>
    <row r="101" spans="1:23" x14ac:dyDescent="0.15">
      <c r="A101" s="27"/>
      <c r="B101" s="27" t="s">
        <v>37</v>
      </c>
      <c r="C101" s="5" t="s">
        <v>47</v>
      </c>
      <c r="D101" s="6">
        <f>R90</f>
        <v>16</v>
      </c>
      <c r="E101" s="6">
        <f t="shared" ref="E101:I101" si="32">S90</f>
        <v>32</v>
      </c>
      <c r="F101" s="6">
        <f t="shared" si="32"/>
        <v>8</v>
      </c>
      <c r="G101" s="6">
        <f t="shared" si="32"/>
        <v>16</v>
      </c>
      <c r="H101" s="6">
        <f t="shared" si="32"/>
        <v>16</v>
      </c>
      <c r="I101" s="6">
        <f t="shared" si="32"/>
        <v>0</v>
      </c>
      <c r="J101" s="6">
        <f>SUM(D101:I101)</f>
        <v>88</v>
      </c>
      <c r="K101" s="28">
        <f>128*N$26</f>
        <v>64</v>
      </c>
      <c r="L101" s="29">
        <f>(D101*K$16+E101*L$16+F101*M$16+G101*N$16+H101*O$16+I101*P$16+Q90*Q$16)/1000000</f>
        <v>0.46610400000000002</v>
      </c>
      <c r="M101" s="28">
        <f t="shared" ref="M101" si="33">K101/L101</f>
        <v>137.30841185658136</v>
      </c>
      <c r="N101" s="15"/>
      <c r="O101" s="54"/>
      <c r="P101" s="49" t="s">
        <v>74</v>
      </c>
      <c r="Q101" s="49"/>
      <c r="R101" s="49">
        <v>0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</row>
    <row r="102" spans="1:23" x14ac:dyDescent="0.15">
      <c r="A102" s="27"/>
      <c r="B102" s="27"/>
      <c r="C102" s="5" t="s">
        <v>39</v>
      </c>
      <c r="D102" s="7">
        <f>D94/D101</f>
        <v>0</v>
      </c>
      <c r="E102" s="7">
        <f t="shared" ref="E102:H102" si="34">E94/E101</f>
        <v>0</v>
      </c>
      <c r="F102" s="7">
        <f t="shared" si="34"/>
        <v>0</v>
      </c>
      <c r="G102" s="7">
        <f t="shared" si="34"/>
        <v>0.375</v>
      </c>
      <c r="H102" s="7">
        <f t="shared" si="34"/>
        <v>0.125</v>
      </c>
      <c r="I102" s="7" t="s">
        <v>87</v>
      </c>
      <c r="J102" s="7">
        <f t="shared" ref="J102" si="35">J94/J101</f>
        <v>0.11363636363636363</v>
      </c>
      <c r="K102" s="28"/>
      <c r="L102" s="29"/>
      <c r="M102" s="28"/>
      <c r="N102" s="4"/>
      <c r="O102" s="54"/>
      <c r="P102" s="49" t="s">
        <v>75</v>
      </c>
      <c r="Q102" s="49">
        <v>8</v>
      </c>
      <c r="R102" s="49">
        <v>32</v>
      </c>
      <c r="S102" s="49">
        <v>64</v>
      </c>
      <c r="T102" s="49">
        <v>16</v>
      </c>
      <c r="U102" s="49">
        <v>32</v>
      </c>
      <c r="V102" s="49">
        <v>32</v>
      </c>
      <c r="W102" s="49">
        <v>0</v>
      </c>
    </row>
    <row r="103" spans="1:23" x14ac:dyDescent="0.15">
      <c r="A103" s="27"/>
      <c r="B103" s="32" t="s">
        <v>38</v>
      </c>
      <c r="C103" s="5" t="s">
        <v>47</v>
      </c>
      <c r="D103" s="14">
        <f>R53</f>
        <v>7</v>
      </c>
      <c r="E103" s="14">
        <f t="shared" ref="E103:I103" si="36">S53</f>
        <v>7</v>
      </c>
      <c r="F103" s="14">
        <f t="shared" si="36"/>
        <v>3</v>
      </c>
      <c r="G103" s="14">
        <f t="shared" si="36"/>
        <v>6</v>
      </c>
      <c r="H103" s="14">
        <f t="shared" si="36"/>
        <v>4</v>
      </c>
      <c r="I103" s="14">
        <f t="shared" si="36"/>
        <v>4</v>
      </c>
      <c r="J103" s="14">
        <f>SUM(D103:I103)</f>
        <v>31</v>
      </c>
      <c r="K103" s="28">
        <f>128*N$28</f>
        <v>64</v>
      </c>
      <c r="L103" s="29">
        <f>(D103*K$16+E103*L$16+F103*M$16+G103*N$16+H103*O$16+I103*P$16+Q53*Q$16)/1000000</f>
        <v>0.21779699999999999</v>
      </c>
      <c r="M103" s="28">
        <f t="shared" ref="M103" si="37">K103/L103</f>
        <v>293.8516141177335</v>
      </c>
      <c r="N103" s="15"/>
      <c r="O103" s="54"/>
      <c r="P103" s="49" t="s">
        <v>76</v>
      </c>
      <c r="Q103" s="49">
        <v>4</v>
      </c>
      <c r="R103" s="49">
        <v>16</v>
      </c>
      <c r="S103" s="49">
        <v>32</v>
      </c>
      <c r="T103" s="49">
        <v>8</v>
      </c>
      <c r="U103" s="49">
        <v>16</v>
      </c>
      <c r="V103" s="49">
        <v>16</v>
      </c>
      <c r="W103" s="49">
        <v>0</v>
      </c>
    </row>
    <row r="104" spans="1:23" x14ac:dyDescent="0.15">
      <c r="A104" s="27"/>
      <c r="B104" s="27"/>
      <c r="C104" s="5" t="s">
        <v>39</v>
      </c>
      <c r="D104" s="13">
        <f>D94/D103</f>
        <v>0</v>
      </c>
      <c r="E104" s="13">
        <f t="shared" ref="E104:J104" si="38">E94/E103</f>
        <v>0</v>
      </c>
      <c r="F104" s="13">
        <f t="shared" si="38"/>
        <v>0</v>
      </c>
      <c r="G104" s="13">
        <f t="shared" si="38"/>
        <v>1</v>
      </c>
      <c r="H104" s="13">
        <f t="shared" si="38"/>
        <v>0.5</v>
      </c>
      <c r="I104" s="13">
        <f t="shared" si="38"/>
        <v>0.5</v>
      </c>
      <c r="J104" s="13">
        <f t="shared" si="38"/>
        <v>0.32258064516129031</v>
      </c>
      <c r="K104" s="28"/>
      <c r="L104" s="29"/>
      <c r="M104" s="28"/>
      <c r="N104" s="4"/>
      <c r="O104" s="54"/>
      <c r="P104" s="49" t="s">
        <v>77</v>
      </c>
      <c r="Q104" s="49">
        <v>8</v>
      </c>
      <c r="R104" s="49">
        <v>32</v>
      </c>
      <c r="S104" s="49">
        <v>64</v>
      </c>
      <c r="T104" s="49">
        <v>16</v>
      </c>
      <c r="U104" s="49">
        <v>32</v>
      </c>
      <c r="V104" s="49">
        <v>32</v>
      </c>
      <c r="W104" s="49">
        <v>0</v>
      </c>
    </row>
    <row r="105" spans="1:23" x14ac:dyDescent="0.15">
      <c r="A105" s="27" t="s">
        <v>115</v>
      </c>
      <c r="B105" s="10"/>
      <c r="C105" s="10" t="s">
        <v>46</v>
      </c>
      <c r="D105" s="6">
        <v>2</v>
      </c>
      <c r="E105" s="6">
        <v>2</v>
      </c>
      <c r="F105" s="6">
        <v>1</v>
      </c>
      <c r="G105" s="6">
        <v>3</v>
      </c>
      <c r="H105" s="6">
        <v>1</v>
      </c>
      <c r="I105" s="6">
        <v>0</v>
      </c>
      <c r="J105" s="6">
        <f>SUM(D105:I105)</f>
        <v>9</v>
      </c>
      <c r="K105" s="8"/>
      <c r="L105" s="8"/>
      <c r="M105" s="8"/>
      <c r="O105" s="54"/>
      <c r="P105" s="49" t="s">
        <v>78</v>
      </c>
      <c r="Q105" s="49">
        <v>8</v>
      </c>
      <c r="R105" s="49">
        <v>32</v>
      </c>
      <c r="S105" s="49">
        <v>64</v>
      </c>
      <c r="T105" s="49">
        <v>16</v>
      </c>
      <c r="U105" s="49">
        <v>32</v>
      </c>
      <c r="V105" s="49">
        <v>32</v>
      </c>
      <c r="W105" s="49">
        <v>0</v>
      </c>
    </row>
    <row r="106" spans="1:23" ht="15" customHeight="1" x14ac:dyDescent="0.15">
      <c r="A106" s="27"/>
      <c r="B106" s="26" t="s">
        <v>94</v>
      </c>
      <c r="C106" s="5" t="s">
        <v>47</v>
      </c>
      <c r="D106" s="6">
        <f>R128</f>
        <v>20</v>
      </c>
      <c r="E106" s="6">
        <f t="shared" ref="E106:I106" si="39">S128</f>
        <v>20</v>
      </c>
      <c r="F106" s="6">
        <f t="shared" si="39"/>
        <v>20</v>
      </c>
      <c r="G106" s="6">
        <f t="shared" si="39"/>
        <v>20</v>
      </c>
      <c r="H106" s="6">
        <f t="shared" si="39"/>
        <v>20</v>
      </c>
      <c r="I106" s="6">
        <f t="shared" si="39"/>
        <v>0</v>
      </c>
      <c r="J106" s="6">
        <f>SUM(D106:I106)</f>
        <v>100</v>
      </c>
      <c r="K106" s="28">
        <f>64*N$20</f>
        <v>29.767441860465116</v>
      </c>
      <c r="L106" s="29">
        <f>(D106*K$16+E106*L$16+F106*M$16+G106*N$16+H106*O$16+I106*P$16+Q128*Q$16)/1000000</f>
        <v>0.61573999999999995</v>
      </c>
      <c r="M106" s="28">
        <f>K106/L106</f>
        <v>48.344174262619156</v>
      </c>
      <c r="N106" s="15"/>
      <c r="O106" s="49" t="s">
        <v>156</v>
      </c>
      <c r="P106" s="49" t="s">
        <v>154</v>
      </c>
      <c r="Q106" s="49" t="s">
        <v>155</v>
      </c>
      <c r="R106" s="49" t="s">
        <v>1</v>
      </c>
      <c r="S106" s="49" t="s">
        <v>2</v>
      </c>
      <c r="T106" s="49" t="s">
        <v>3</v>
      </c>
      <c r="U106" s="49" t="s">
        <v>4</v>
      </c>
      <c r="V106" s="49" t="s">
        <v>86</v>
      </c>
      <c r="W106" s="49" t="s">
        <v>5</v>
      </c>
    </row>
    <row r="107" spans="1:23" ht="15.75" customHeight="1" x14ac:dyDescent="0.15">
      <c r="A107" s="27"/>
      <c r="B107" s="27"/>
      <c r="C107" s="5" t="s">
        <v>39</v>
      </c>
      <c r="D107" s="7">
        <f>D105/D106</f>
        <v>0.1</v>
      </c>
      <c r="E107" s="7">
        <f>E105/E106</f>
        <v>0.1</v>
      </c>
      <c r="F107" s="7">
        <f>F105/F106</f>
        <v>0.05</v>
      </c>
      <c r="G107" s="7">
        <f>G105/G106</f>
        <v>0.15</v>
      </c>
      <c r="H107" s="7">
        <f>H105/H106</f>
        <v>0.05</v>
      </c>
      <c r="I107" s="7" t="s">
        <v>87</v>
      </c>
      <c r="J107" s="7">
        <f>J105/J106</f>
        <v>0.09</v>
      </c>
      <c r="K107" s="28"/>
      <c r="L107" s="29"/>
      <c r="M107" s="28"/>
      <c r="N107" s="4"/>
      <c r="O107" s="53" t="s">
        <v>11</v>
      </c>
      <c r="P107" s="49" t="s">
        <v>0</v>
      </c>
      <c r="Q107" s="49">
        <v>2</v>
      </c>
      <c r="R107" s="49">
        <v>8</v>
      </c>
      <c r="S107" s="49">
        <v>8</v>
      </c>
      <c r="T107" s="49">
        <v>8</v>
      </c>
      <c r="U107" s="49">
        <v>8</v>
      </c>
      <c r="V107" s="49">
        <v>8</v>
      </c>
      <c r="W107" s="49">
        <v>0</v>
      </c>
    </row>
    <row r="108" spans="1:23" x14ac:dyDescent="0.15">
      <c r="A108" s="27"/>
      <c r="B108" s="27" t="s">
        <v>34</v>
      </c>
      <c r="C108" s="5" t="s">
        <v>47</v>
      </c>
      <c r="D108" s="6">
        <f>R165</f>
        <v>20</v>
      </c>
      <c r="E108" s="6">
        <f t="shared" ref="E108:I108" si="40">S165</f>
        <v>20</v>
      </c>
      <c r="F108" s="6">
        <f t="shared" si="40"/>
        <v>20</v>
      </c>
      <c r="G108" s="6">
        <f t="shared" si="40"/>
        <v>40</v>
      </c>
      <c r="H108" s="6">
        <f t="shared" si="40"/>
        <v>20</v>
      </c>
      <c r="I108" s="6">
        <f t="shared" si="40"/>
        <v>20</v>
      </c>
      <c r="J108" s="6">
        <f>SUM(D108:I108)</f>
        <v>140</v>
      </c>
      <c r="K108" s="30">
        <f>64*N$22</f>
        <v>16.452442159383033</v>
      </c>
      <c r="L108" s="29">
        <f>(D108*K$16+E108*L$16+F108*M$16+G108*N$16+H108*O$16+I108*P$16+Q165*Q$16)/1000000</f>
        <v>0.79383999999999999</v>
      </c>
      <c r="M108" s="28">
        <f t="shared" ref="M108" si="41">K108/L108</f>
        <v>20.725136248341016</v>
      </c>
      <c r="N108" s="15"/>
      <c r="O108" s="54"/>
      <c r="P108" s="49" t="s">
        <v>6</v>
      </c>
      <c r="Q108" s="49">
        <v>3</v>
      </c>
      <c r="R108" s="49">
        <v>12</v>
      </c>
      <c r="S108" s="49">
        <v>12</v>
      </c>
      <c r="T108" s="49">
        <v>12</v>
      </c>
      <c r="U108" s="49">
        <v>12</v>
      </c>
      <c r="V108" s="49">
        <v>12</v>
      </c>
      <c r="W108" s="49">
        <v>0</v>
      </c>
    </row>
    <row r="109" spans="1:23" x14ac:dyDescent="0.15">
      <c r="A109" s="27"/>
      <c r="B109" s="27"/>
      <c r="C109" s="5" t="s">
        <v>39</v>
      </c>
      <c r="D109" s="11">
        <f>D105/D108</f>
        <v>0.1</v>
      </c>
      <c r="E109" s="11">
        <f t="shared" ref="E109:J109" si="42">E105/E108</f>
        <v>0.1</v>
      </c>
      <c r="F109" s="11">
        <f t="shared" si="42"/>
        <v>0.05</v>
      </c>
      <c r="G109" s="11">
        <f t="shared" si="42"/>
        <v>7.4999999999999997E-2</v>
      </c>
      <c r="H109" s="11">
        <f t="shared" si="42"/>
        <v>0.05</v>
      </c>
      <c r="I109" s="11">
        <f t="shared" si="42"/>
        <v>0</v>
      </c>
      <c r="J109" s="11">
        <f t="shared" si="42"/>
        <v>6.4285714285714279E-2</v>
      </c>
      <c r="K109" s="31"/>
      <c r="L109" s="29"/>
      <c r="M109" s="28"/>
      <c r="N109" s="4"/>
      <c r="O109" s="54"/>
      <c r="P109" s="49" t="s">
        <v>7</v>
      </c>
      <c r="Q109" s="49">
        <v>4</v>
      </c>
      <c r="R109" s="49">
        <v>16</v>
      </c>
      <c r="S109" s="49">
        <v>16</v>
      </c>
      <c r="T109" s="49">
        <v>16</v>
      </c>
      <c r="U109" s="49">
        <v>16</v>
      </c>
      <c r="V109" s="49">
        <v>16</v>
      </c>
      <c r="W109" s="49">
        <v>0</v>
      </c>
    </row>
    <row r="110" spans="1:23" x14ac:dyDescent="0.15">
      <c r="A110" s="27"/>
      <c r="B110" s="27" t="s">
        <v>36</v>
      </c>
      <c r="C110" s="5" t="s">
        <v>47</v>
      </c>
      <c r="D110" s="12">
        <f>R202</f>
        <v>24</v>
      </c>
      <c r="E110" s="12">
        <f t="shared" ref="E110:I110" si="43">S202</f>
        <v>36</v>
      </c>
      <c r="F110" s="12">
        <f t="shared" si="43"/>
        <v>12</v>
      </c>
      <c r="G110" s="12">
        <f t="shared" si="43"/>
        <v>36</v>
      </c>
      <c r="H110" s="12">
        <f t="shared" si="43"/>
        <v>6</v>
      </c>
      <c r="I110" s="12">
        <f t="shared" si="43"/>
        <v>12</v>
      </c>
      <c r="J110" s="12">
        <f>SUM(D110:I110)</f>
        <v>126</v>
      </c>
      <c r="K110" s="28">
        <f>64*N$24</f>
        <v>4.9689440993788816</v>
      </c>
      <c r="L110" s="29">
        <f>(D110*K$16+E110*L$16+F110*M$16+G110*N$16+H110*O$16+I110*P$16+Q202*Q$16)/1000000</f>
        <v>0.4683735</v>
      </c>
      <c r="M110" s="28">
        <f t="shared" ref="M110" si="44">K110/L110</f>
        <v>10.608935175407835</v>
      </c>
      <c r="N110" s="15"/>
      <c r="O110" s="54"/>
      <c r="P110" s="49" t="s">
        <v>8</v>
      </c>
      <c r="Q110" s="49">
        <v>5</v>
      </c>
      <c r="R110" s="49">
        <v>20</v>
      </c>
      <c r="S110" s="49">
        <v>20</v>
      </c>
      <c r="T110" s="49">
        <v>20</v>
      </c>
      <c r="U110" s="49">
        <v>20</v>
      </c>
      <c r="V110" s="49">
        <v>20</v>
      </c>
      <c r="W110" s="49">
        <v>0</v>
      </c>
    </row>
    <row r="111" spans="1:23" x14ac:dyDescent="0.15">
      <c r="A111" s="27"/>
      <c r="B111" s="27"/>
      <c r="C111" s="5" t="s">
        <v>39</v>
      </c>
      <c r="D111" s="11">
        <f>D105/D110</f>
        <v>8.3333333333333329E-2</v>
      </c>
      <c r="E111" s="11">
        <f t="shared" ref="E111:J111" si="45">E105/E110</f>
        <v>5.5555555555555552E-2</v>
      </c>
      <c r="F111" s="11">
        <f t="shared" si="45"/>
        <v>8.3333333333333329E-2</v>
      </c>
      <c r="G111" s="11">
        <f t="shared" si="45"/>
        <v>8.3333333333333329E-2</v>
      </c>
      <c r="H111" s="11">
        <f t="shared" si="45"/>
        <v>0.16666666666666666</v>
      </c>
      <c r="I111" s="11">
        <f t="shared" si="45"/>
        <v>0</v>
      </c>
      <c r="J111" s="11">
        <f t="shared" si="45"/>
        <v>7.1428571428571425E-2</v>
      </c>
      <c r="K111" s="28"/>
      <c r="L111" s="29"/>
      <c r="M111" s="28"/>
      <c r="N111" s="4"/>
      <c r="O111" s="54"/>
      <c r="P111" s="49" t="s">
        <v>9</v>
      </c>
      <c r="Q111" s="49">
        <v>4</v>
      </c>
      <c r="R111" s="49">
        <v>16</v>
      </c>
      <c r="S111" s="49">
        <v>16</v>
      </c>
      <c r="T111" s="49">
        <v>16</v>
      </c>
      <c r="U111" s="49">
        <v>16</v>
      </c>
      <c r="V111" s="49">
        <v>16</v>
      </c>
      <c r="W111" s="49">
        <v>0</v>
      </c>
    </row>
    <row r="112" spans="1:23" x14ac:dyDescent="0.15">
      <c r="A112" s="27"/>
      <c r="B112" s="27" t="s">
        <v>37</v>
      </c>
      <c r="C112" s="5" t="s">
        <v>47</v>
      </c>
      <c r="D112" s="6">
        <f>R91</f>
        <v>24</v>
      </c>
      <c r="E112" s="6">
        <f t="shared" ref="E112:I112" si="46">S91</f>
        <v>48</v>
      </c>
      <c r="F112" s="6">
        <f t="shared" si="46"/>
        <v>12</v>
      </c>
      <c r="G112" s="6">
        <f t="shared" si="46"/>
        <v>24</v>
      </c>
      <c r="H112" s="6">
        <f t="shared" si="46"/>
        <v>24</v>
      </c>
      <c r="I112" s="6">
        <f t="shared" si="46"/>
        <v>0</v>
      </c>
      <c r="J112" s="6">
        <f>SUM(D112:I112)</f>
        <v>132</v>
      </c>
      <c r="K112" s="28">
        <f>64*N$26</f>
        <v>32</v>
      </c>
      <c r="L112" s="29">
        <f>(D112*K$16+E112*L$16+F112*M$16+G112*N$16+H112*O$16+I112*P$16+Q91*Q$16)/1000000</f>
        <v>0.699156</v>
      </c>
      <c r="M112" s="28">
        <f t="shared" ref="M112" si="47">K112/L112</f>
        <v>45.769470618860453</v>
      </c>
      <c r="N112" s="15"/>
      <c r="O112" s="54"/>
      <c r="P112" s="49" t="s">
        <v>51</v>
      </c>
      <c r="Q112" s="49">
        <v>5</v>
      </c>
      <c r="R112" s="49">
        <v>20</v>
      </c>
      <c r="S112" s="49">
        <v>20</v>
      </c>
      <c r="T112" s="49">
        <v>20</v>
      </c>
      <c r="U112" s="49">
        <v>20</v>
      </c>
      <c r="V112" s="49">
        <v>20</v>
      </c>
      <c r="W112" s="49">
        <v>0</v>
      </c>
    </row>
    <row r="113" spans="1:23" x14ac:dyDescent="0.15">
      <c r="A113" s="27"/>
      <c r="B113" s="27"/>
      <c r="C113" s="5" t="s">
        <v>39</v>
      </c>
      <c r="D113" s="7">
        <f>D105/D112</f>
        <v>8.3333333333333329E-2</v>
      </c>
      <c r="E113" s="7">
        <f t="shared" ref="E113:H113" si="48">E105/E112</f>
        <v>4.1666666666666664E-2</v>
      </c>
      <c r="F113" s="7">
        <f t="shared" si="48"/>
        <v>8.3333333333333329E-2</v>
      </c>
      <c r="G113" s="7">
        <f t="shared" si="48"/>
        <v>0.125</v>
      </c>
      <c r="H113" s="7">
        <f t="shared" si="48"/>
        <v>4.1666666666666664E-2</v>
      </c>
      <c r="I113" s="7" t="s">
        <v>87</v>
      </c>
      <c r="J113" s="7">
        <f t="shared" ref="J113" si="49">J105/J112</f>
        <v>6.8181818181818177E-2</v>
      </c>
      <c r="K113" s="28"/>
      <c r="L113" s="29"/>
      <c r="M113" s="28"/>
      <c r="N113" s="4"/>
      <c r="O113" s="54"/>
      <c r="P113" s="49" t="s">
        <v>52</v>
      </c>
      <c r="Q113" s="49">
        <v>7</v>
      </c>
      <c r="R113" s="49">
        <v>28</v>
      </c>
      <c r="S113" s="49">
        <v>28</v>
      </c>
      <c r="T113" s="49">
        <v>28</v>
      </c>
      <c r="U113" s="49">
        <v>28</v>
      </c>
      <c r="V113" s="49">
        <v>28</v>
      </c>
      <c r="W113" s="49">
        <v>0</v>
      </c>
    </row>
    <row r="114" spans="1:23" x14ac:dyDescent="0.15">
      <c r="A114" s="27"/>
      <c r="B114" s="32" t="s">
        <v>38</v>
      </c>
      <c r="C114" s="5" t="s">
        <v>47</v>
      </c>
      <c r="D114" s="14">
        <f>R54</f>
        <v>14</v>
      </c>
      <c r="E114" s="14">
        <f t="shared" ref="E114:I114" si="50">S54</f>
        <v>14</v>
      </c>
      <c r="F114" s="14">
        <f t="shared" si="50"/>
        <v>6</v>
      </c>
      <c r="G114" s="14">
        <f t="shared" si="50"/>
        <v>12</v>
      </c>
      <c r="H114" s="14">
        <f t="shared" si="50"/>
        <v>8</v>
      </c>
      <c r="I114" s="14">
        <f t="shared" si="50"/>
        <v>8</v>
      </c>
      <c r="J114" s="14">
        <f>SUM(D114:I114)</f>
        <v>62</v>
      </c>
      <c r="K114" s="28">
        <f>64*N$28</f>
        <v>32</v>
      </c>
      <c r="L114" s="29">
        <f>(D114*K$16+E114*L$16+F114*M$16+G114*N$16+H114*O$16+I114*P$16+Q54*Q$16)/1000000</f>
        <v>0.43559399999999998</v>
      </c>
      <c r="M114" s="28">
        <f t="shared" ref="M114" si="51">K114/L114</f>
        <v>73.462903529433376</v>
      </c>
      <c r="N114" s="15"/>
      <c r="O114" s="54"/>
      <c r="P114" s="49" t="s">
        <v>10</v>
      </c>
      <c r="Q114" s="49">
        <v>3</v>
      </c>
      <c r="R114" s="49">
        <v>12</v>
      </c>
      <c r="S114" s="49">
        <v>12</v>
      </c>
      <c r="T114" s="49">
        <v>12</v>
      </c>
      <c r="U114" s="49">
        <v>12</v>
      </c>
      <c r="V114" s="49">
        <v>12</v>
      </c>
      <c r="W114" s="49">
        <v>0</v>
      </c>
    </row>
    <row r="115" spans="1:23" x14ac:dyDescent="0.15">
      <c r="A115" s="27"/>
      <c r="B115" s="27"/>
      <c r="C115" s="5" t="s">
        <v>39</v>
      </c>
      <c r="D115" s="13">
        <f>D105/D114</f>
        <v>0.14285714285714285</v>
      </c>
      <c r="E115" s="13">
        <f t="shared" ref="E115:J115" si="52">E105/E114</f>
        <v>0.14285714285714285</v>
      </c>
      <c r="F115" s="13">
        <f t="shared" si="52"/>
        <v>0.16666666666666666</v>
      </c>
      <c r="G115" s="13">
        <f t="shared" si="52"/>
        <v>0.25</v>
      </c>
      <c r="H115" s="13">
        <f t="shared" si="52"/>
        <v>0.125</v>
      </c>
      <c r="I115" s="13">
        <f t="shared" si="52"/>
        <v>0</v>
      </c>
      <c r="J115" s="13">
        <f t="shared" si="52"/>
        <v>0.14516129032258066</v>
      </c>
      <c r="K115" s="28"/>
      <c r="L115" s="29"/>
      <c r="M115" s="28"/>
      <c r="N115" s="4"/>
      <c r="O115" s="54"/>
      <c r="P115" s="49" t="s">
        <v>53</v>
      </c>
      <c r="Q115" s="49">
        <v>10</v>
      </c>
      <c r="R115" s="49">
        <v>40</v>
      </c>
      <c r="S115" s="49">
        <v>40</v>
      </c>
      <c r="T115" s="49">
        <v>40</v>
      </c>
      <c r="U115" s="49">
        <v>40</v>
      </c>
      <c r="V115" s="49">
        <v>40</v>
      </c>
      <c r="W115" s="49">
        <v>0</v>
      </c>
    </row>
    <row r="116" spans="1:23" x14ac:dyDescent="0.15">
      <c r="A116" s="27" t="s">
        <v>116</v>
      </c>
      <c r="B116" s="10"/>
      <c r="C116" s="10" t="s">
        <v>46</v>
      </c>
      <c r="D116" s="6">
        <v>0</v>
      </c>
      <c r="E116" s="6">
        <v>0</v>
      </c>
      <c r="F116" s="6">
        <v>1</v>
      </c>
      <c r="G116" s="6">
        <v>2</v>
      </c>
      <c r="H116" s="6">
        <v>2</v>
      </c>
      <c r="I116" s="6">
        <v>0</v>
      </c>
      <c r="J116" s="6">
        <f>SUM(D116:I116)</f>
        <v>5</v>
      </c>
      <c r="K116" s="8"/>
      <c r="L116" s="8"/>
      <c r="M116" s="8"/>
      <c r="O116" s="54"/>
      <c r="P116" s="49" t="s">
        <v>54</v>
      </c>
      <c r="Q116" s="49" t="s">
        <v>79</v>
      </c>
      <c r="R116" s="49" t="s">
        <v>79</v>
      </c>
      <c r="S116" s="49" t="s">
        <v>79</v>
      </c>
      <c r="T116" s="49" t="s">
        <v>79</v>
      </c>
      <c r="U116" s="49" t="s">
        <v>79</v>
      </c>
      <c r="V116" s="49" t="s">
        <v>79</v>
      </c>
      <c r="W116" s="49" t="s">
        <v>79</v>
      </c>
    </row>
    <row r="117" spans="1:23" x14ac:dyDescent="0.15">
      <c r="A117" s="27"/>
      <c r="B117" s="26" t="s">
        <v>94</v>
      </c>
      <c r="C117" s="5" t="s">
        <v>47</v>
      </c>
      <c r="D117" s="6">
        <f>R129</f>
        <v>8</v>
      </c>
      <c r="E117" s="6">
        <f t="shared" ref="E117:I117" si="53">S129</f>
        <v>8</v>
      </c>
      <c r="F117" s="6">
        <f t="shared" si="53"/>
        <v>8</v>
      </c>
      <c r="G117" s="6">
        <f t="shared" si="53"/>
        <v>8</v>
      </c>
      <c r="H117" s="6">
        <f t="shared" si="53"/>
        <v>8</v>
      </c>
      <c r="I117" s="6">
        <f t="shared" si="53"/>
        <v>0</v>
      </c>
      <c r="J117" s="6">
        <f>SUM(D117:I117)</f>
        <v>40</v>
      </c>
      <c r="K117" s="28">
        <f>64*N$20</f>
        <v>29.767441860465116</v>
      </c>
      <c r="L117" s="29">
        <f>(D117*K$16+E117*L$16+F117*M$16+G117*N$16+H117*O$16+I117*P$16+Q129*Q$16)/1000000</f>
        <v>0.24629599999999999</v>
      </c>
      <c r="M117" s="28">
        <f>K117/L117</f>
        <v>120.86043565654788</v>
      </c>
      <c r="N117" s="15"/>
      <c r="O117" s="54"/>
      <c r="P117" s="49" t="s">
        <v>55</v>
      </c>
      <c r="Q117" s="49" t="s">
        <v>79</v>
      </c>
      <c r="R117" s="49" t="s">
        <v>79</v>
      </c>
      <c r="S117" s="49" t="s">
        <v>79</v>
      </c>
      <c r="T117" s="49" t="s">
        <v>79</v>
      </c>
      <c r="U117" s="49" t="s">
        <v>79</v>
      </c>
      <c r="V117" s="49" t="s">
        <v>79</v>
      </c>
      <c r="W117" s="49" t="s">
        <v>79</v>
      </c>
    </row>
    <row r="118" spans="1:23" x14ac:dyDescent="0.15">
      <c r="A118" s="27"/>
      <c r="B118" s="27"/>
      <c r="C118" s="5" t="s">
        <v>39</v>
      </c>
      <c r="D118" s="7">
        <f>D116/D117</f>
        <v>0</v>
      </c>
      <c r="E118" s="7">
        <f>E116/E117</f>
        <v>0</v>
      </c>
      <c r="F118" s="7">
        <f>F116/F117</f>
        <v>0.125</v>
      </c>
      <c r="G118" s="7">
        <f>G116/G117</f>
        <v>0.25</v>
      </c>
      <c r="H118" s="7">
        <f>H116/H117</f>
        <v>0.25</v>
      </c>
      <c r="I118" s="7" t="s">
        <v>87</v>
      </c>
      <c r="J118" s="7">
        <f>J116/J117</f>
        <v>0.125</v>
      </c>
      <c r="K118" s="28"/>
      <c r="L118" s="29"/>
      <c r="M118" s="28"/>
      <c r="N118" s="4"/>
      <c r="O118" s="54"/>
      <c r="P118" s="49" t="s">
        <v>56</v>
      </c>
      <c r="Q118" s="49">
        <v>4</v>
      </c>
      <c r="R118" s="49">
        <v>16</v>
      </c>
      <c r="S118" s="49">
        <v>16</v>
      </c>
      <c r="T118" s="49">
        <v>16</v>
      </c>
      <c r="U118" s="49">
        <v>16</v>
      </c>
      <c r="V118" s="49">
        <v>16</v>
      </c>
      <c r="W118" s="49">
        <v>0</v>
      </c>
    </row>
    <row r="119" spans="1:23" x14ac:dyDescent="0.15">
      <c r="A119" s="27"/>
      <c r="B119" s="27" t="s">
        <v>34</v>
      </c>
      <c r="C119" s="5" t="s">
        <v>47</v>
      </c>
      <c r="D119" s="6">
        <f>R166</f>
        <v>8</v>
      </c>
      <c r="E119" s="6">
        <f t="shared" ref="E119:I119" si="54">S166</f>
        <v>8</v>
      </c>
      <c r="F119" s="6">
        <f t="shared" si="54"/>
        <v>8</v>
      </c>
      <c r="G119" s="6">
        <f t="shared" si="54"/>
        <v>16</v>
      </c>
      <c r="H119" s="6">
        <f t="shared" si="54"/>
        <v>8</v>
      </c>
      <c r="I119" s="6">
        <f t="shared" si="54"/>
        <v>8</v>
      </c>
      <c r="J119" s="6">
        <f>SUM(D119:I119)</f>
        <v>56</v>
      </c>
      <c r="K119" s="30">
        <f>64*N$22</f>
        <v>16.452442159383033</v>
      </c>
      <c r="L119" s="29">
        <f>(D119*K$16+E119*L$16+F119*M$16+G119*N$16+H119*O$16+I119*P$16+Q166*Q$16)/1000000</f>
        <v>0.31753599999999998</v>
      </c>
      <c r="M119" s="28">
        <f t="shared" ref="M119" si="55">K119/L119</f>
        <v>51.81284062085254</v>
      </c>
      <c r="N119" s="15"/>
      <c r="O119" s="54"/>
      <c r="P119" s="49" t="s">
        <v>57</v>
      </c>
      <c r="Q119" s="49">
        <v>3</v>
      </c>
      <c r="R119" s="49">
        <v>12</v>
      </c>
      <c r="S119" s="49">
        <v>12</v>
      </c>
      <c r="T119" s="49">
        <v>12</v>
      </c>
      <c r="U119" s="49">
        <v>12</v>
      </c>
      <c r="V119" s="49">
        <v>12</v>
      </c>
      <c r="W119" s="49">
        <v>0</v>
      </c>
    </row>
    <row r="120" spans="1:23" x14ac:dyDescent="0.15">
      <c r="A120" s="27"/>
      <c r="B120" s="27"/>
      <c r="C120" s="5" t="s">
        <v>39</v>
      </c>
      <c r="D120" s="11">
        <f>D116/D119</f>
        <v>0</v>
      </c>
      <c r="E120" s="11">
        <f t="shared" ref="E120:J120" si="56">E116/E119</f>
        <v>0</v>
      </c>
      <c r="F120" s="11">
        <f t="shared" si="56"/>
        <v>0.125</v>
      </c>
      <c r="G120" s="11">
        <f t="shared" si="56"/>
        <v>0.125</v>
      </c>
      <c r="H120" s="11">
        <f t="shared" si="56"/>
        <v>0.25</v>
      </c>
      <c r="I120" s="11">
        <f t="shared" si="56"/>
        <v>0</v>
      </c>
      <c r="J120" s="11">
        <f t="shared" si="56"/>
        <v>8.9285714285714288E-2</v>
      </c>
      <c r="K120" s="31"/>
      <c r="L120" s="29"/>
      <c r="M120" s="28"/>
      <c r="N120" s="4"/>
      <c r="O120" s="54"/>
      <c r="P120" s="49" t="s">
        <v>58</v>
      </c>
      <c r="Q120" s="49">
        <v>4</v>
      </c>
      <c r="R120" s="49">
        <v>16</v>
      </c>
      <c r="S120" s="49">
        <v>16</v>
      </c>
      <c r="T120" s="49">
        <v>16</v>
      </c>
      <c r="U120" s="49">
        <v>16</v>
      </c>
      <c r="V120" s="49">
        <v>16</v>
      </c>
      <c r="W120" s="49">
        <v>0</v>
      </c>
    </row>
    <row r="121" spans="1:23" x14ac:dyDescent="0.15">
      <c r="A121" s="27"/>
      <c r="B121" s="27" t="s">
        <v>36</v>
      </c>
      <c r="C121" s="5" t="s">
        <v>47</v>
      </c>
      <c r="D121" s="12" t="s">
        <v>117</v>
      </c>
      <c r="E121" s="12" t="s">
        <v>117</v>
      </c>
      <c r="F121" s="12" t="s">
        <v>117</v>
      </c>
      <c r="G121" s="12" t="s">
        <v>117</v>
      </c>
      <c r="H121" s="12" t="s">
        <v>117</v>
      </c>
      <c r="I121" s="12" t="s">
        <v>117</v>
      </c>
      <c r="J121" s="12" t="s">
        <v>117</v>
      </c>
      <c r="K121" s="28" t="s">
        <v>118</v>
      </c>
      <c r="L121" s="28" t="s">
        <v>118</v>
      </c>
      <c r="M121" s="28" t="s">
        <v>119</v>
      </c>
      <c r="N121" s="15"/>
      <c r="O121" s="54"/>
      <c r="P121" s="49" t="s">
        <v>80</v>
      </c>
      <c r="Q121" s="49">
        <v>3</v>
      </c>
      <c r="R121" s="49">
        <v>12</v>
      </c>
      <c r="S121" s="49">
        <v>12</v>
      </c>
      <c r="T121" s="49">
        <v>12</v>
      </c>
      <c r="U121" s="49">
        <v>12</v>
      </c>
      <c r="V121" s="49">
        <v>12</v>
      </c>
      <c r="W121" s="49">
        <v>0</v>
      </c>
    </row>
    <row r="122" spans="1:23" x14ac:dyDescent="0.15">
      <c r="A122" s="27"/>
      <c r="B122" s="27"/>
      <c r="C122" s="5" t="s">
        <v>39</v>
      </c>
      <c r="D122" s="12" t="s">
        <v>117</v>
      </c>
      <c r="E122" s="12" t="s">
        <v>117</v>
      </c>
      <c r="F122" s="12" t="s">
        <v>117</v>
      </c>
      <c r="G122" s="12" t="s">
        <v>117</v>
      </c>
      <c r="H122" s="12" t="s">
        <v>117</v>
      </c>
      <c r="I122" s="12" t="s">
        <v>117</v>
      </c>
      <c r="J122" s="12" t="s">
        <v>117</v>
      </c>
      <c r="K122" s="28"/>
      <c r="L122" s="28"/>
      <c r="M122" s="28"/>
      <c r="N122" s="4"/>
      <c r="O122" s="54"/>
      <c r="P122" s="49" t="s">
        <v>81</v>
      </c>
      <c r="Q122" s="49" t="s">
        <v>79</v>
      </c>
      <c r="R122" s="49" t="s">
        <v>79</v>
      </c>
      <c r="S122" s="49" t="s">
        <v>79</v>
      </c>
      <c r="T122" s="49" t="s">
        <v>79</v>
      </c>
      <c r="U122" s="49" t="s">
        <v>79</v>
      </c>
      <c r="V122" s="49" t="s">
        <v>79</v>
      </c>
      <c r="W122" s="49" t="s">
        <v>79</v>
      </c>
    </row>
    <row r="123" spans="1:23" x14ac:dyDescent="0.15">
      <c r="A123" s="27"/>
      <c r="B123" s="27" t="s">
        <v>37</v>
      </c>
      <c r="C123" s="5" t="s">
        <v>47</v>
      </c>
      <c r="D123" s="6">
        <f>R92</f>
        <v>8</v>
      </c>
      <c r="E123" s="6">
        <f t="shared" ref="E123:I123" si="57">S92</f>
        <v>16</v>
      </c>
      <c r="F123" s="6">
        <f t="shared" si="57"/>
        <v>4</v>
      </c>
      <c r="G123" s="6">
        <f t="shared" si="57"/>
        <v>8</v>
      </c>
      <c r="H123" s="6">
        <f t="shared" si="57"/>
        <v>8</v>
      </c>
      <c r="I123" s="6">
        <f t="shared" si="57"/>
        <v>0</v>
      </c>
      <c r="J123" s="6">
        <f>SUM(D123:I123)</f>
        <v>44</v>
      </c>
      <c r="K123" s="28">
        <f>64*N$26</f>
        <v>32</v>
      </c>
      <c r="L123" s="29">
        <f>(D123*K$16+E123*L$16+F123*M$16+G123*N$16+H123*O$16+I123*P$16+Q92*Q$16)/1000000</f>
        <v>0.23305200000000001</v>
      </c>
      <c r="M123" s="28">
        <f t="shared" ref="M123" si="58">K123/L123</f>
        <v>137.30841185658136</v>
      </c>
      <c r="N123" s="15"/>
      <c r="O123" s="54"/>
      <c r="P123" s="49" t="s">
        <v>59</v>
      </c>
      <c r="Q123" s="49">
        <v>3</v>
      </c>
      <c r="R123" s="49">
        <v>12</v>
      </c>
      <c r="S123" s="49">
        <v>12</v>
      </c>
      <c r="T123" s="49">
        <v>12</v>
      </c>
      <c r="U123" s="49">
        <v>12</v>
      </c>
      <c r="V123" s="49">
        <v>12</v>
      </c>
      <c r="W123" s="49">
        <v>0</v>
      </c>
    </row>
    <row r="124" spans="1:23" x14ac:dyDescent="0.15">
      <c r="A124" s="27"/>
      <c r="B124" s="27"/>
      <c r="C124" s="5" t="s">
        <v>39</v>
      </c>
      <c r="D124" s="7">
        <f>D116/D123</f>
        <v>0</v>
      </c>
      <c r="E124" s="7">
        <f t="shared" ref="E124:H124" si="59">E116/E123</f>
        <v>0</v>
      </c>
      <c r="F124" s="7">
        <f t="shared" si="59"/>
        <v>0.25</v>
      </c>
      <c r="G124" s="7">
        <f t="shared" si="59"/>
        <v>0.25</v>
      </c>
      <c r="H124" s="7">
        <f t="shared" si="59"/>
        <v>0.25</v>
      </c>
      <c r="I124" s="7" t="s">
        <v>87</v>
      </c>
      <c r="J124" s="7">
        <f t="shared" ref="J124" si="60">J116/J123</f>
        <v>0.11363636363636363</v>
      </c>
      <c r="K124" s="28"/>
      <c r="L124" s="29"/>
      <c r="M124" s="28"/>
      <c r="N124" s="4"/>
      <c r="O124" s="54"/>
      <c r="P124" s="49" t="s">
        <v>60</v>
      </c>
      <c r="Q124" s="49">
        <v>3</v>
      </c>
      <c r="R124" s="49">
        <v>12</v>
      </c>
      <c r="S124" s="49">
        <v>12</v>
      </c>
      <c r="T124" s="49">
        <v>12</v>
      </c>
      <c r="U124" s="49">
        <v>12</v>
      </c>
      <c r="V124" s="49">
        <v>12</v>
      </c>
      <c r="W124" s="49">
        <v>0</v>
      </c>
    </row>
    <row r="125" spans="1:23" x14ac:dyDescent="0.15">
      <c r="A125" s="27"/>
      <c r="B125" s="32" t="s">
        <v>38</v>
      </c>
      <c r="C125" s="5" t="s">
        <v>47</v>
      </c>
      <c r="D125" s="14">
        <f>R55</f>
        <v>7</v>
      </c>
      <c r="E125" s="14">
        <f t="shared" ref="E125:I125" si="61">S55</f>
        <v>7</v>
      </c>
      <c r="F125" s="14">
        <f t="shared" si="61"/>
        <v>3</v>
      </c>
      <c r="G125" s="14">
        <f t="shared" si="61"/>
        <v>6</v>
      </c>
      <c r="H125" s="14">
        <f t="shared" si="61"/>
        <v>4</v>
      </c>
      <c r="I125" s="14">
        <f t="shared" si="61"/>
        <v>4</v>
      </c>
      <c r="J125" s="14">
        <f>SUM(D125:I125)</f>
        <v>31</v>
      </c>
      <c r="K125" s="28">
        <f>64*N$28</f>
        <v>32</v>
      </c>
      <c r="L125" s="29">
        <f>(D125*K$16+E125*L$16+F125*M$16+G125*N$16+H125*O$16+I125*P$16+Q55*Q$16)/1000000</f>
        <v>0.21779699999999999</v>
      </c>
      <c r="M125" s="28">
        <f t="shared" ref="M125" si="62">K125/L125</f>
        <v>146.92580705886675</v>
      </c>
      <c r="N125" s="15"/>
      <c r="O125" s="54"/>
      <c r="P125" s="49" t="s">
        <v>61</v>
      </c>
      <c r="Q125" s="49">
        <v>3</v>
      </c>
      <c r="R125" s="49">
        <v>12</v>
      </c>
      <c r="S125" s="49">
        <v>12</v>
      </c>
      <c r="T125" s="49">
        <v>12</v>
      </c>
      <c r="U125" s="49">
        <v>12</v>
      </c>
      <c r="V125" s="49">
        <v>12</v>
      </c>
      <c r="W125" s="49">
        <v>0</v>
      </c>
    </row>
    <row r="126" spans="1:23" x14ac:dyDescent="0.15">
      <c r="A126" s="27"/>
      <c r="B126" s="27"/>
      <c r="C126" s="5" t="s">
        <v>39</v>
      </c>
      <c r="D126" s="13">
        <f>D116/D125</f>
        <v>0</v>
      </c>
      <c r="E126" s="13">
        <f t="shared" ref="E126:J126" si="63">E116/E125</f>
        <v>0</v>
      </c>
      <c r="F126" s="13">
        <f t="shared" si="63"/>
        <v>0.33333333333333331</v>
      </c>
      <c r="G126" s="13">
        <f t="shared" si="63"/>
        <v>0.33333333333333331</v>
      </c>
      <c r="H126" s="13">
        <f t="shared" si="63"/>
        <v>0.5</v>
      </c>
      <c r="I126" s="13">
        <f t="shared" si="63"/>
        <v>0</v>
      </c>
      <c r="J126" s="13">
        <f t="shared" si="63"/>
        <v>0.16129032258064516</v>
      </c>
      <c r="K126" s="28"/>
      <c r="L126" s="29"/>
      <c r="M126" s="28"/>
      <c r="N126" s="4"/>
      <c r="O126" s="54"/>
      <c r="P126" s="49" t="s">
        <v>62</v>
      </c>
      <c r="Q126" s="49">
        <v>3</v>
      </c>
      <c r="R126" s="49">
        <v>12</v>
      </c>
      <c r="S126" s="49">
        <v>12</v>
      </c>
      <c r="T126" s="49">
        <v>12</v>
      </c>
      <c r="U126" s="49">
        <v>12</v>
      </c>
      <c r="V126" s="49">
        <v>12</v>
      </c>
      <c r="W126" s="49">
        <v>0</v>
      </c>
    </row>
    <row r="127" spans="1:23" x14ac:dyDescent="0.15">
      <c r="A127" s="27" t="s">
        <v>120</v>
      </c>
      <c r="B127" s="10"/>
      <c r="C127" s="10" t="s">
        <v>46</v>
      </c>
      <c r="D127" s="6">
        <v>0</v>
      </c>
      <c r="E127" s="6">
        <v>0</v>
      </c>
      <c r="F127" s="6">
        <v>0</v>
      </c>
      <c r="G127" s="6">
        <v>3</v>
      </c>
      <c r="H127" s="6">
        <v>2</v>
      </c>
      <c r="I127" s="6">
        <v>0</v>
      </c>
      <c r="J127" s="6">
        <f>SUM(D127:I127)</f>
        <v>5</v>
      </c>
      <c r="K127" s="8"/>
      <c r="L127" s="8"/>
      <c r="M127" s="8"/>
      <c r="O127" s="54"/>
      <c r="P127" s="49" t="s">
        <v>63</v>
      </c>
      <c r="Q127" s="49">
        <v>2</v>
      </c>
      <c r="R127" s="49">
        <v>8</v>
      </c>
      <c r="S127" s="49">
        <v>8</v>
      </c>
      <c r="T127" s="49">
        <v>8</v>
      </c>
      <c r="U127" s="49">
        <v>8</v>
      </c>
      <c r="V127" s="49">
        <v>8</v>
      </c>
      <c r="W127" s="49">
        <v>0</v>
      </c>
    </row>
    <row r="128" spans="1:23" ht="15" customHeight="1" x14ac:dyDescent="0.15">
      <c r="A128" s="27"/>
      <c r="B128" s="26" t="s">
        <v>94</v>
      </c>
      <c r="C128" s="5" t="s">
        <v>47</v>
      </c>
      <c r="D128" s="6">
        <f>R130</f>
        <v>8</v>
      </c>
      <c r="E128" s="6">
        <f t="shared" ref="E128:I128" si="64">S130</f>
        <v>8</v>
      </c>
      <c r="F128" s="6">
        <f t="shared" si="64"/>
        <v>8</v>
      </c>
      <c r="G128" s="6">
        <f t="shared" si="64"/>
        <v>8</v>
      </c>
      <c r="H128" s="6">
        <f t="shared" si="64"/>
        <v>8</v>
      </c>
      <c r="I128" s="6">
        <f t="shared" si="64"/>
        <v>0</v>
      </c>
      <c r="J128" s="6">
        <f>SUM(D128:I128)</f>
        <v>40</v>
      </c>
      <c r="K128" s="28">
        <f>64*N$20</f>
        <v>29.767441860465116</v>
      </c>
      <c r="L128" s="29">
        <f>(D128*K$16+E128*L$16+F128*M$16+G128*N$16+H128*O$16+I128*P$16+Q130*Q$16)/1000000</f>
        <v>0.24629599999999999</v>
      </c>
      <c r="M128" s="28">
        <f>K128/L128</f>
        <v>120.86043565654788</v>
      </c>
      <c r="N128" s="15"/>
      <c r="O128" s="54"/>
      <c r="P128" s="49" t="s">
        <v>64</v>
      </c>
      <c r="Q128" s="49">
        <v>5</v>
      </c>
      <c r="R128" s="49">
        <v>20</v>
      </c>
      <c r="S128" s="49">
        <v>20</v>
      </c>
      <c r="T128" s="49">
        <v>20</v>
      </c>
      <c r="U128" s="49">
        <v>20</v>
      </c>
      <c r="V128" s="49">
        <v>20</v>
      </c>
      <c r="W128" s="49">
        <v>0</v>
      </c>
    </row>
    <row r="129" spans="1:23" x14ac:dyDescent="0.15">
      <c r="A129" s="27"/>
      <c r="B129" s="27"/>
      <c r="C129" s="5" t="s">
        <v>39</v>
      </c>
      <c r="D129" s="7">
        <f>D127/D128</f>
        <v>0</v>
      </c>
      <c r="E129" s="7">
        <f>E127/E128</f>
        <v>0</v>
      </c>
      <c r="F129" s="7">
        <f>F127/F128</f>
        <v>0</v>
      </c>
      <c r="G129" s="7">
        <f>G127/G128</f>
        <v>0.375</v>
      </c>
      <c r="H129" s="7">
        <f>H127/H128</f>
        <v>0.25</v>
      </c>
      <c r="I129" s="7" t="s">
        <v>87</v>
      </c>
      <c r="J129" s="7">
        <f>J127/J128</f>
        <v>0.125</v>
      </c>
      <c r="K129" s="28"/>
      <c r="L129" s="29"/>
      <c r="M129" s="28"/>
      <c r="N129" s="4"/>
      <c r="O129" s="54"/>
      <c r="P129" s="49" t="s">
        <v>65</v>
      </c>
      <c r="Q129" s="49">
        <v>2</v>
      </c>
      <c r="R129" s="49">
        <v>8</v>
      </c>
      <c r="S129" s="49">
        <v>8</v>
      </c>
      <c r="T129" s="49">
        <v>8</v>
      </c>
      <c r="U129" s="49">
        <v>8</v>
      </c>
      <c r="V129" s="49">
        <v>8</v>
      </c>
      <c r="W129" s="49">
        <v>0</v>
      </c>
    </row>
    <row r="130" spans="1:23" ht="15" customHeight="1" x14ac:dyDescent="0.15">
      <c r="A130" s="27"/>
      <c r="B130" s="27" t="s">
        <v>34</v>
      </c>
      <c r="C130" s="5" t="s">
        <v>47</v>
      </c>
      <c r="D130" s="6">
        <f>R167</f>
        <v>8</v>
      </c>
      <c r="E130" s="6">
        <f t="shared" ref="E130:I130" si="65">S167</f>
        <v>8</v>
      </c>
      <c r="F130" s="6">
        <f t="shared" si="65"/>
        <v>8</v>
      </c>
      <c r="G130" s="6">
        <f t="shared" si="65"/>
        <v>16</v>
      </c>
      <c r="H130" s="6">
        <f t="shared" si="65"/>
        <v>8</v>
      </c>
      <c r="I130" s="6">
        <f t="shared" si="65"/>
        <v>8</v>
      </c>
      <c r="J130" s="6">
        <f>SUM(D130:I130)</f>
        <v>56</v>
      </c>
      <c r="K130" s="30">
        <f>64*N$22</f>
        <v>16.452442159383033</v>
      </c>
      <c r="L130" s="29">
        <f>(D130*K$16+E130*L$16+F130*M$16+G130*N$16+H130*O$16+I130*P$16+Q167*Q$16)/1000000</f>
        <v>0.31753599999999998</v>
      </c>
      <c r="M130" s="28">
        <f t="shared" ref="M130" si="66">K130/L130</f>
        <v>51.81284062085254</v>
      </c>
      <c r="N130" s="15"/>
      <c r="O130" s="54"/>
      <c r="P130" s="49" t="s">
        <v>66</v>
      </c>
      <c r="Q130" s="49">
        <v>2</v>
      </c>
      <c r="R130" s="49">
        <v>8</v>
      </c>
      <c r="S130" s="49">
        <v>8</v>
      </c>
      <c r="T130" s="49">
        <v>8</v>
      </c>
      <c r="U130" s="49">
        <v>8</v>
      </c>
      <c r="V130" s="49">
        <v>8</v>
      </c>
      <c r="W130" s="49">
        <v>0</v>
      </c>
    </row>
    <row r="131" spans="1:23" x14ac:dyDescent="0.15">
      <c r="A131" s="27"/>
      <c r="B131" s="27"/>
      <c r="C131" s="5" t="s">
        <v>39</v>
      </c>
      <c r="D131" s="11">
        <f>D127/D130</f>
        <v>0</v>
      </c>
      <c r="E131" s="11">
        <f t="shared" ref="E131:J131" si="67">E127/E130</f>
        <v>0</v>
      </c>
      <c r="F131" s="11">
        <f t="shared" si="67"/>
        <v>0</v>
      </c>
      <c r="G131" s="11">
        <f t="shared" si="67"/>
        <v>0.1875</v>
      </c>
      <c r="H131" s="11">
        <f t="shared" si="67"/>
        <v>0.25</v>
      </c>
      <c r="I131" s="11">
        <f t="shared" si="67"/>
        <v>0</v>
      </c>
      <c r="J131" s="11">
        <f t="shared" si="67"/>
        <v>8.9285714285714288E-2</v>
      </c>
      <c r="K131" s="31"/>
      <c r="L131" s="29"/>
      <c r="M131" s="28"/>
      <c r="N131" s="4"/>
      <c r="O131" s="54"/>
      <c r="P131" s="49" t="s">
        <v>67</v>
      </c>
      <c r="Q131" s="49">
        <v>3</v>
      </c>
      <c r="R131" s="49">
        <v>12</v>
      </c>
      <c r="S131" s="49">
        <v>12</v>
      </c>
      <c r="T131" s="49">
        <v>12</v>
      </c>
      <c r="U131" s="49">
        <v>12</v>
      </c>
      <c r="V131" s="49">
        <v>12</v>
      </c>
      <c r="W131" s="49">
        <v>0</v>
      </c>
    </row>
    <row r="132" spans="1:23" x14ac:dyDescent="0.15">
      <c r="A132" s="27"/>
      <c r="B132" s="27" t="s">
        <v>36</v>
      </c>
      <c r="C132" s="5" t="s">
        <v>47</v>
      </c>
      <c r="D132" s="12">
        <f>R204</f>
        <v>16</v>
      </c>
      <c r="E132" s="12">
        <f t="shared" ref="E132:I132" si="68">S204</f>
        <v>24</v>
      </c>
      <c r="F132" s="12">
        <f t="shared" si="68"/>
        <v>8</v>
      </c>
      <c r="G132" s="12">
        <f t="shared" si="68"/>
        <v>24</v>
      </c>
      <c r="H132" s="12">
        <f t="shared" si="68"/>
        <v>4</v>
      </c>
      <c r="I132" s="12">
        <f t="shared" si="68"/>
        <v>8</v>
      </c>
      <c r="J132" s="12">
        <f>SUM(D132:I132)</f>
        <v>84</v>
      </c>
      <c r="K132" s="28">
        <f>64*N$24</f>
        <v>4.9689440993788816</v>
      </c>
      <c r="L132" s="29">
        <f>(D132*K$16+E132*L$16+F132*M$16+G132*N$16+H132*O$16+I132*P$16+Q204*Q$16)/1000000</f>
        <v>0.312249</v>
      </c>
      <c r="M132" s="28">
        <f t="shared" ref="M132" si="69">K132/L132</f>
        <v>15.913402763111753</v>
      </c>
      <c r="N132" s="15"/>
      <c r="O132" s="54"/>
      <c r="P132" s="49" t="s">
        <v>68</v>
      </c>
      <c r="Q132" s="49">
        <v>9</v>
      </c>
      <c r="R132" s="49">
        <v>36</v>
      </c>
      <c r="S132" s="49">
        <v>36</v>
      </c>
      <c r="T132" s="49">
        <v>36</v>
      </c>
      <c r="U132" s="49">
        <v>36</v>
      </c>
      <c r="V132" s="49">
        <v>36</v>
      </c>
      <c r="W132" s="49">
        <v>0</v>
      </c>
    </row>
    <row r="133" spans="1:23" x14ac:dyDescent="0.15">
      <c r="A133" s="27"/>
      <c r="B133" s="27"/>
      <c r="C133" s="5" t="s">
        <v>39</v>
      </c>
      <c r="D133" s="11">
        <f>D127/D132</f>
        <v>0</v>
      </c>
      <c r="E133" s="11">
        <f t="shared" ref="E133:J133" si="70">E127/E132</f>
        <v>0</v>
      </c>
      <c r="F133" s="11">
        <f t="shared" si="70"/>
        <v>0</v>
      </c>
      <c r="G133" s="11">
        <f t="shared" si="70"/>
        <v>0.125</v>
      </c>
      <c r="H133" s="11">
        <f t="shared" si="70"/>
        <v>0.5</v>
      </c>
      <c r="I133" s="11">
        <f t="shared" si="70"/>
        <v>0</v>
      </c>
      <c r="J133" s="11">
        <f t="shared" si="70"/>
        <v>5.9523809523809521E-2</v>
      </c>
      <c r="K133" s="28"/>
      <c r="L133" s="29"/>
      <c r="M133" s="28"/>
      <c r="N133" s="4"/>
      <c r="O133" s="54"/>
      <c r="P133" s="49" t="s">
        <v>69</v>
      </c>
      <c r="Q133" s="49" t="s">
        <v>82</v>
      </c>
      <c r="R133" s="49" t="s">
        <v>82</v>
      </c>
      <c r="S133" s="49" t="s">
        <v>82</v>
      </c>
      <c r="T133" s="49" t="s">
        <v>82</v>
      </c>
      <c r="U133" s="49" t="s">
        <v>82</v>
      </c>
      <c r="V133" s="49" t="s">
        <v>82</v>
      </c>
      <c r="W133" s="49" t="s">
        <v>82</v>
      </c>
    </row>
    <row r="134" spans="1:23" x14ac:dyDescent="0.15">
      <c r="A134" s="27"/>
      <c r="B134" s="27" t="s">
        <v>37</v>
      </c>
      <c r="C134" s="5" t="s">
        <v>47</v>
      </c>
      <c r="D134" s="6">
        <f>R93</f>
        <v>8</v>
      </c>
      <c r="E134" s="6">
        <f t="shared" ref="E134:I134" si="71">S93</f>
        <v>16</v>
      </c>
      <c r="F134" s="6">
        <f t="shared" si="71"/>
        <v>4</v>
      </c>
      <c r="G134" s="6">
        <f t="shared" si="71"/>
        <v>8</v>
      </c>
      <c r="H134" s="6">
        <f t="shared" si="71"/>
        <v>8</v>
      </c>
      <c r="I134" s="6">
        <f t="shared" si="71"/>
        <v>0</v>
      </c>
      <c r="J134" s="6">
        <f>SUM(D134:I134)</f>
        <v>44</v>
      </c>
      <c r="K134" s="28">
        <f>64*N$26</f>
        <v>32</v>
      </c>
      <c r="L134" s="29">
        <f>(D134*K$16+E134*L$16+F134*M$16+G134*N$16+H134*O$16+I134*P$16+Q93*Q$16)/1000000</f>
        <v>0.23305200000000001</v>
      </c>
      <c r="M134" s="28">
        <f t="shared" ref="M134" si="72">K134/L134</f>
        <v>137.30841185658136</v>
      </c>
      <c r="N134" s="15"/>
      <c r="O134" s="54"/>
      <c r="P134" s="49" t="s">
        <v>70</v>
      </c>
      <c r="Q134" s="49">
        <v>2</v>
      </c>
      <c r="R134" s="49">
        <v>8</v>
      </c>
      <c r="S134" s="49">
        <v>8</v>
      </c>
      <c r="T134" s="49">
        <v>8</v>
      </c>
      <c r="U134" s="49">
        <v>8</v>
      </c>
      <c r="V134" s="49">
        <v>8</v>
      </c>
      <c r="W134" s="49">
        <v>0</v>
      </c>
    </row>
    <row r="135" spans="1:23" x14ac:dyDescent="0.15">
      <c r="A135" s="27"/>
      <c r="B135" s="27"/>
      <c r="C135" s="5" t="s">
        <v>39</v>
      </c>
      <c r="D135" s="7">
        <f>D127/D134</f>
        <v>0</v>
      </c>
      <c r="E135" s="7">
        <f t="shared" ref="E135:H135" si="73">E127/E134</f>
        <v>0</v>
      </c>
      <c r="F135" s="7">
        <f t="shared" si="73"/>
        <v>0</v>
      </c>
      <c r="G135" s="7">
        <f t="shared" si="73"/>
        <v>0.375</v>
      </c>
      <c r="H135" s="7">
        <f t="shared" si="73"/>
        <v>0.25</v>
      </c>
      <c r="I135" s="7" t="s">
        <v>87</v>
      </c>
      <c r="J135" s="7">
        <f t="shared" ref="J135" si="74">J127/J134</f>
        <v>0.11363636363636363</v>
      </c>
      <c r="K135" s="28"/>
      <c r="L135" s="29"/>
      <c r="M135" s="28"/>
      <c r="N135" s="4"/>
      <c r="O135" s="54"/>
      <c r="P135" s="49" t="s">
        <v>71</v>
      </c>
      <c r="Q135" s="49"/>
      <c r="R135" s="49">
        <v>0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</row>
    <row r="136" spans="1:23" x14ac:dyDescent="0.15">
      <c r="A136" s="27"/>
      <c r="B136" s="32" t="s">
        <v>38</v>
      </c>
      <c r="C136" s="5" t="s">
        <v>47</v>
      </c>
      <c r="D136" s="14">
        <f>R56</f>
        <v>7</v>
      </c>
      <c r="E136" s="14">
        <f t="shared" ref="E136:I136" si="75">S56</f>
        <v>7</v>
      </c>
      <c r="F136" s="14">
        <f t="shared" si="75"/>
        <v>3</v>
      </c>
      <c r="G136" s="14">
        <f t="shared" si="75"/>
        <v>6</v>
      </c>
      <c r="H136" s="14">
        <f t="shared" si="75"/>
        <v>4</v>
      </c>
      <c r="I136" s="14">
        <f t="shared" si="75"/>
        <v>4</v>
      </c>
      <c r="J136" s="14">
        <f>SUM(D136:I136)</f>
        <v>31</v>
      </c>
      <c r="K136" s="28">
        <f>64*N$28</f>
        <v>32</v>
      </c>
      <c r="L136" s="29">
        <f>(D136*K$16+E136*L$16+F136*M$16+G136*N$16+H136*O$16+I136*P$16+Q56*Q$16)/1000000</f>
        <v>0.21779699999999999</v>
      </c>
      <c r="M136" s="28">
        <f t="shared" ref="M136" si="76">K136/L136</f>
        <v>146.92580705886675</v>
      </c>
      <c r="N136" s="15"/>
      <c r="O136" s="54"/>
      <c r="P136" s="49" t="s">
        <v>72</v>
      </c>
      <c r="Q136" s="49">
        <v>3</v>
      </c>
      <c r="R136" s="49">
        <v>12</v>
      </c>
      <c r="S136" s="49">
        <v>12</v>
      </c>
      <c r="T136" s="49">
        <v>12</v>
      </c>
      <c r="U136" s="49">
        <v>12</v>
      </c>
      <c r="V136" s="49">
        <v>12</v>
      </c>
      <c r="W136" s="49">
        <v>0</v>
      </c>
    </row>
    <row r="137" spans="1:23" x14ac:dyDescent="0.15">
      <c r="A137" s="27"/>
      <c r="B137" s="27"/>
      <c r="C137" s="5" t="s">
        <v>39</v>
      </c>
      <c r="D137" s="13">
        <f>D127/D136</f>
        <v>0</v>
      </c>
      <c r="E137" s="13">
        <f t="shared" ref="E137:J137" si="77">E127/E136</f>
        <v>0</v>
      </c>
      <c r="F137" s="13">
        <f t="shared" si="77"/>
        <v>0</v>
      </c>
      <c r="G137" s="13">
        <f t="shared" si="77"/>
        <v>0.5</v>
      </c>
      <c r="H137" s="13">
        <f t="shared" si="77"/>
        <v>0.5</v>
      </c>
      <c r="I137" s="13">
        <f t="shared" si="77"/>
        <v>0</v>
      </c>
      <c r="J137" s="13">
        <f t="shared" si="77"/>
        <v>0.16129032258064516</v>
      </c>
      <c r="K137" s="28"/>
      <c r="L137" s="29"/>
      <c r="M137" s="28"/>
      <c r="N137" s="4"/>
      <c r="O137" s="54"/>
      <c r="P137" s="49" t="s">
        <v>73</v>
      </c>
      <c r="Q137" s="49">
        <v>3</v>
      </c>
      <c r="R137" s="49">
        <v>12</v>
      </c>
      <c r="S137" s="49">
        <v>12</v>
      </c>
      <c r="T137" s="49">
        <v>12</v>
      </c>
      <c r="U137" s="49">
        <v>12</v>
      </c>
      <c r="V137" s="49">
        <v>12</v>
      </c>
      <c r="W137" s="49">
        <v>0</v>
      </c>
    </row>
    <row r="138" spans="1:23" x14ac:dyDescent="0.15">
      <c r="A138" s="27" t="s">
        <v>121</v>
      </c>
      <c r="B138" s="10"/>
      <c r="C138" s="10" t="s">
        <v>46</v>
      </c>
      <c r="D138" s="6">
        <v>0</v>
      </c>
      <c r="E138" s="6">
        <v>0</v>
      </c>
      <c r="F138" s="6">
        <v>0</v>
      </c>
      <c r="G138" s="6">
        <v>4</v>
      </c>
      <c r="H138" s="6">
        <v>4</v>
      </c>
      <c r="I138" s="6">
        <v>4</v>
      </c>
      <c r="J138" s="6">
        <f>SUM(D138:I138)</f>
        <v>12</v>
      </c>
      <c r="K138" s="8"/>
      <c r="L138" s="8"/>
      <c r="M138" s="8"/>
      <c r="O138" s="54"/>
      <c r="P138" s="49" t="s">
        <v>74</v>
      </c>
      <c r="Q138" s="49"/>
      <c r="R138" s="49">
        <v>0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</row>
    <row r="139" spans="1:23" x14ac:dyDescent="0.15">
      <c r="A139" s="27"/>
      <c r="B139" s="26" t="s">
        <v>94</v>
      </c>
      <c r="C139" s="5" t="s">
        <v>47</v>
      </c>
      <c r="D139" s="6">
        <f>R131</f>
        <v>12</v>
      </c>
      <c r="E139" s="6">
        <f t="shared" ref="E139:I139" si="78">S131</f>
        <v>12</v>
      </c>
      <c r="F139" s="6">
        <f t="shared" si="78"/>
        <v>12</v>
      </c>
      <c r="G139" s="6">
        <f t="shared" si="78"/>
        <v>12</v>
      </c>
      <c r="H139" s="6">
        <f t="shared" si="78"/>
        <v>12</v>
      </c>
      <c r="I139" s="6">
        <f t="shared" si="78"/>
        <v>0</v>
      </c>
      <c r="J139" s="6">
        <f>SUM(D139:I139)</f>
        <v>60</v>
      </c>
      <c r="K139" s="28">
        <f>128*N$20</f>
        <v>59.534883720930232</v>
      </c>
      <c r="L139" s="29">
        <f>(D139*K$16+E139*L$16+F139*M$16+G139*N$16+H139*O$16+I139*P$16+Q131*Q$16)/1000000</f>
        <v>0.36944399999999999</v>
      </c>
      <c r="M139" s="28">
        <f>K139/L139</f>
        <v>161.14724754206384</v>
      </c>
      <c r="N139" s="15"/>
      <c r="O139" s="54"/>
      <c r="P139" s="49" t="s">
        <v>75</v>
      </c>
      <c r="Q139" s="49">
        <v>6</v>
      </c>
      <c r="R139" s="49">
        <v>24</v>
      </c>
      <c r="S139" s="49">
        <v>24</v>
      </c>
      <c r="T139" s="49">
        <v>24</v>
      </c>
      <c r="U139" s="49">
        <v>24</v>
      </c>
      <c r="V139" s="49">
        <v>24</v>
      </c>
      <c r="W139" s="49">
        <v>0</v>
      </c>
    </row>
    <row r="140" spans="1:23" x14ac:dyDescent="0.15">
      <c r="A140" s="27"/>
      <c r="B140" s="27"/>
      <c r="C140" s="5" t="s">
        <v>39</v>
      </c>
      <c r="D140" s="7">
        <f>D138/D139</f>
        <v>0</v>
      </c>
      <c r="E140" s="7">
        <f>E138/E139</f>
        <v>0</v>
      </c>
      <c r="F140" s="7">
        <f>F138/F139</f>
        <v>0</v>
      </c>
      <c r="G140" s="7">
        <f>G138/G139</f>
        <v>0.33333333333333331</v>
      </c>
      <c r="H140" s="7">
        <f>H138/H139</f>
        <v>0.33333333333333331</v>
      </c>
      <c r="I140" s="7" t="s">
        <v>87</v>
      </c>
      <c r="J140" s="7">
        <f>J138/J139</f>
        <v>0.2</v>
      </c>
      <c r="K140" s="28"/>
      <c r="L140" s="29"/>
      <c r="M140" s="28"/>
      <c r="N140" s="4"/>
      <c r="O140" s="54"/>
      <c r="P140" s="49" t="s">
        <v>76</v>
      </c>
      <c r="Q140" s="49">
        <v>2</v>
      </c>
      <c r="R140" s="49">
        <v>8</v>
      </c>
      <c r="S140" s="49">
        <v>8</v>
      </c>
      <c r="T140" s="49">
        <v>8</v>
      </c>
      <c r="U140" s="49">
        <v>8</v>
      </c>
      <c r="V140" s="49">
        <v>8</v>
      </c>
      <c r="W140" s="49">
        <v>0</v>
      </c>
    </row>
    <row r="141" spans="1:23" x14ac:dyDescent="0.15">
      <c r="A141" s="27"/>
      <c r="B141" s="27" t="s">
        <v>34</v>
      </c>
      <c r="C141" s="5" t="s">
        <v>47</v>
      </c>
      <c r="D141" s="6">
        <f>R168</f>
        <v>12</v>
      </c>
      <c r="E141" s="6">
        <f t="shared" ref="E141:I141" si="79">S168</f>
        <v>12</v>
      </c>
      <c r="F141" s="6">
        <f t="shared" si="79"/>
        <v>12</v>
      </c>
      <c r="G141" s="6">
        <f t="shared" si="79"/>
        <v>24</v>
      </c>
      <c r="H141" s="6">
        <f t="shared" si="79"/>
        <v>12</v>
      </c>
      <c r="I141" s="6">
        <f t="shared" si="79"/>
        <v>12</v>
      </c>
      <c r="J141" s="6">
        <f>SUM(D141:I141)</f>
        <v>84</v>
      </c>
      <c r="K141" s="30">
        <f>128*N$22</f>
        <v>32.904884318766065</v>
      </c>
      <c r="L141" s="29">
        <f>(D141*K$16+E141*L$16+F141*M$16+G141*N$16+H141*O$16+I141*P$16+Q168*Q$16)/1000000</f>
        <v>0.47630400000000001</v>
      </c>
      <c r="M141" s="28">
        <f t="shared" ref="M141" si="80">K141/L141</f>
        <v>69.083787494470059</v>
      </c>
      <c r="N141" s="15"/>
      <c r="O141" s="54"/>
      <c r="P141" s="49" t="s">
        <v>77</v>
      </c>
      <c r="Q141" s="49">
        <v>4</v>
      </c>
      <c r="R141" s="49">
        <v>16</v>
      </c>
      <c r="S141" s="49">
        <v>16</v>
      </c>
      <c r="T141" s="49">
        <v>16</v>
      </c>
      <c r="U141" s="49">
        <v>16</v>
      </c>
      <c r="V141" s="49">
        <v>16</v>
      </c>
      <c r="W141" s="49">
        <v>0</v>
      </c>
    </row>
    <row r="142" spans="1:23" x14ac:dyDescent="0.15">
      <c r="A142" s="27"/>
      <c r="B142" s="27"/>
      <c r="C142" s="5" t="s">
        <v>39</v>
      </c>
      <c r="D142" s="11">
        <f>D138/D141</f>
        <v>0</v>
      </c>
      <c r="E142" s="11">
        <f t="shared" ref="E142:J142" si="81">E138/E141</f>
        <v>0</v>
      </c>
      <c r="F142" s="11">
        <f t="shared" si="81"/>
        <v>0</v>
      </c>
      <c r="G142" s="11">
        <f t="shared" si="81"/>
        <v>0.16666666666666666</v>
      </c>
      <c r="H142" s="11">
        <f t="shared" si="81"/>
        <v>0.33333333333333331</v>
      </c>
      <c r="I142" s="11">
        <f t="shared" si="81"/>
        <v>0.33333333333333331</v>
      </c>
      <c r="J142" s="11">
        <f t="shared" si="81"/>
        <v>0.14285714285714285</v>
      </c>
      <c r="K142" s="31"/>
      <c r="L142" s="29"/>
      <c r="M142" s="28"/>
      <c r="N142" s="4"/>
      <c r="O142" s="55"/>
      <c r="P142" s="49" t="s">
        <v>78</v>
      </c>
      <c r="Q142" s="49">
        <v>4</v>
      </c>
      <c r="R142" s="49">
        <v>16</v>
      </c>
      <c r="S142" s="49">
        <v>16</v>
      </c>
      <c r="T142" s="49">
        <v>16</v>
      </c>
      <c r="U142" s="49">
        <v>16</v>
      </c>
      <c r="V142" s="49">
        <v>16</v>
      </c>
      <c r="W142" s="49">
        <v>0</v>
      </c>
    </row>
    <row r="143" spans="1:23" x14ac:dyDescent="0.15">
      <c r="A143" s="27"/>
      <c r="B143" s="27" t="s">
        <v>36</v>
      </c>
      <c r="C143" s="5" t="s">
        <v>47</v>
      </c>
      <c r="D143" s="12" t="s">
        <v>117</v>
      </c>
      <c r="E143" s="12" t="s">
        <v>117</v>
      </c>
      <c r="F143" s="12" t="s">
        <v>117</v>
      </c>
      <c r="G143" s="12" t="s">
        <v>117</v>
      </c>
      <c r="H143" s="12" t="s">
        <v>117</v>
      </c>
      <c r="I143" s="12" t="s">
        <v>117</v>
      </c>
      <c r="J143" s="12" t="s">
        <v>117</v>
      </c>
      <c r="K143" s="28" t="s">
        <v>118</v>
      </c>
      <c r="L143" s="28" t="s">
        <v>118</v>
      </c>
      <c r="M143" s="28" t="s">
        <v>119</v>
      </c>
      <c r="N143" s="15"/>
      <c r="O143" s="49" t="s">
        <v>156</v>
      </c>
      <c r="P143" s="49" t="s">
        <v>154</v>
      </c>
      <c r="Q143" s="49" t="s">
        <v>155</v>
      </c>
      <c r="R143" s="49" t="s">
        <v>1</v>
      </c>
      <c r="S143" s="49" t="s">
        <v>2</v>
      </c>
      <c r="T143" s="49" t="s">
        <v>3</v>
      </c>
      <c r="U143" s="49" t="s">
        <v>4</v>
      </c>
      <c r="V143" s="49" t="s">
        <v>86</v>
      </c>
      <c r="W143" s="49" t="s">
        <v>5</v>
      </c>
    </row>
    <row r="144" spans="1:23" x14ac:dyDescent="0.15">
      <c r="A144" s="27"/>
      <c r="B144" s="27"/>
      <c r="C144" s="5" t="s">
        <v>39</v>
      </c>
      <c r="D144" s="12" t="s">
        <v>117</v>
      </c>
      <c r="E144" s="12" t="s">
        <v>117</v>
      </c>
      <c r="F144" s="12" t="s">
        <v>117</v>
      </c>
      <c r="G144" s="12" t="s">
        <v>117</v>
      </c>
      <c r="H144" s="12" t="s">
        <v>117</v>
      </c>
      <c r="I144" s="12" t="s">
        <v>117</v>
      </c>
      <c r="J144" s="12" t="s">
        <v>117</v>
      </c>
      <c r="K144" s="28"/>
      <c r="L144" s="28"/>
      <c r="M144" s="28"/>
      <c r="N144" s="4"/>
      <c r="O144" s="53" t="s">
        <v>33</v>
      </c>
      <c r="P144" s="49" t="s">
        <v>0</v>
      </c>
      <c r="Q144" s="49">
        <v>2</v>
      </c>
      <c r="R144" s="49">
        <v>8</v>
      </c>
      <c r="S144" s="49">
        <v>8</v>
      </c>
      <c r="T144" s="49">
        <v>8</v>
      </c>
      <c r="U144" s="49">
        <v>16</v>
      </c>
      <c r="V144" s="49">
        <v>8</v>
      </c>
      <c r="W144" s="49">
        <v>8</v>
      </c>
    </row>
    <row r="145" spans="1:23" x14ac:dyDescent="0.15">
      <c r="A145" s="27"/>
      <c r="B145" s="27" t="s">
        <v>37</v>
      </c>
      <c r="C145" s="5" t="s">
        <v>47</v>
      </c>
      <c r="D145" s="6">
        <f>R94</f>
        <v>16</v>
      </c>
      <c r="E145" s="6">
        <f t="shared" ref="E145:I145" si="82">S94</f>
        <v>32</v>
      </c>
      <c r="F145" s="6">
        <f t="shared" si="82"/>
        <v>8</v>
      </c>
      <c r="G145" s="6">
        <f t="shared" si="82"/>
        <v>16</v>
      </c>
      <c r="H145" s="6">
        <f t="shared" si="82"/>
        <v>16</v>
      </c>
      <c r="I145" s="6">
        <f t="shared" si="82"/>
        <v>0</v>
      </c>
      <c r="J145" s="6">
        <f>SUM(D145:I145)</f>
        <v>88</v>
      </c>
      <c r="K145" s="28">
        <f>128*N$26</f>
        <v>64</v>
      </c>
      <c r="L145" s="29">
        <f>(D145*K$16+E145*L$16+F145*M$16+G145*N$16+H145*O$16+I145*P$16+Q94*Q$16)/1000000</f>
        <v>0.46610400000000002</v>
      </c>
      <c r="M145" s="28">
        <f t="shared" ref="M145" si="83">K145/L145</f>
        <v>137.30841185658136</v>
      </c>
      <c r="N145" s="15"/>
      <c r="O145" s="54"/>
      <c r="P145" s="49" t="s">
        <v>6</v>
      </c>
      <c r="Q145" s="49">
        <v>3</v>
      </c>
      <c r="R145" s="49">
        <v>12</v>
      </c>
      <c r="S145" s="49">
        <v>12</v>
      </c>
      <c r="T145" s="49">
        <v>12</v>
      </c>
      <c r="U145" s="49">
        <v>24</v>
      </c>
      <c r="V145" s="49">
        <v>12</v>
      </c>
      <c r="W145" s="49">
        <v>12</v>
      </c>
    </row>
    <row r="146" spans="1:23" x14ac:dyDescent="0.15">
      <c r="A146" s="27"/>
      <c r="B146" s="27"/>
      <c r="C146" s="5" t="s">
        <v>39</v>
      </c>
      <c r="D146" s="7">
        <f>D138/D145</f>
        <v>0</v>
      </c>
      <c r="E146" s="7">
        <f t="shared" ref="E146:H146" si="84">E138/E145</f>
        <v>0</v>
      </c>
      <c r="F146" s="7">
        <f t="shared" si="84"/>
        <v>0</v>
      </c>
      <c r="G146" s="7">
        <f t="shared" si="84"/>
        <v>0.25</v>
      </c>
      <c r="H146" s="7">
        <f t="shared" si="84"/>
        <v>0.25</v>
      </c>
      <c r="I146" s="7" t="s">
        <v>87</v>
      </c>
      <c r="J146" s="7">
        <f t="shared" ref="J146" si="85">J138/J145</f>
        <v>0.13636363636363635</v>
      </c>
      <c r="K146" s="28"/>
      <c r="L146" s="29"/>
      <c r="M146" s="28"/>
      <c r="N146" s="4"/>
      <c r="O146" s="54"/>
      <c r="P146" s="49" t="s">
        <v>7</v>
      </c>
      <c r="Q146" s="49">
        <v>12</v>
      </c>
      <c r="R146" s="49">
        <v>48</v>
      </c>
      <c r="S146" s="49">
        <v>48</v>
      </c>
      <c r="T146" s="49">
        <v>48</v>
      </c>
      <c r="U146" s="49">
        <v>96</v>
      </c>
      <c r="V146" s="49">
        <v>48</v>
      </c>
      <c r="W146" s="49">
        <v>48</v>
      </c>
    </row>
    <row r="147" spans="1:23" x14ac:dyDescent="0.15">
      <c r="A147" s="27"/>
      <c r="B147" s="32" t="s">
        <v>38</v>
      </c>
      <c r="C147" s="5" t="s">
        <v>47</v>
      </c>
      <c r="D147" s="14">
        <f>R57</f>
        <v>7</v>
      </c>
      <c r="E147" s="14">
        <f t="shared" ref="E147:I147" si="86">S57</f>
        <v>7</v>
      </c>
      <c r="F147" s="14">
        <f t="shared" si="86"/>
        <v>3</v>
      </c>
      <c r="G147" s="14">
        <f t="shared" si="86"/>
        <v>6</v>
      </c>
      <c r="H147" s="14">
        <f t="shared" si="86"/>
        <v>4</v>
      </c>
      <c r="I147" s="14">
        <f t="shared" si="86"/>
        <v>4</v>
      </c>
      <c r="J147" s="14">
        <f>SUM(D147:I147)</f>
        <v>31</v>
      </c>
      <c r="K147" s="28">
        <f>128*N$28</f>
        <v>64</v>
      </c>
      <c r="L147" s="29">
        <f>(D147*K$16+E147*L$16+F147*M$16+G147*N$16+H147*O$16+I147*P$16+Q57*Q$16)/1000000</f>
        <v>0.21779699999999999</v>
      </c>
      <c r="M147" s="28">
        <f t="shared" ref="M147" si="87">K147/L147</f>
        <v>293.8516141177335</v>
      </c>
      <c r="N147" s="15"/>
      <c r="O147" s="54"/>
      <c r="P147" s="49" t="s">
        <v>8</v>
      </c>
      <c r="Q147" s="49">
        <v>6</v>
      </c>
      <c r="R147" s="49">
        <v>24</v>
      </c>
      <c r="S147" s="49">
        <v>24</v>
      </c>
      <c r="T147" s="49">
        <v>24</v>
      </c>
      <c r="U147" s="49">
        <v>48</v>
      </c>
      <c r="V147" s="49">
        <v>24</v>
      </c>
      <c r="W147" s="49">
        <v>24</v>
      </c>
    </row>
    <row r="148" spans="1:23" x14ac:dyDescent="0.15">
      <c r="A148" s="27"/>
      <c r="B148" s="27"/>
      <c r="C148" s="5" t="s">
        <v>39</v>
      </c>
      <c r="D148" s="13">
        <f>D138/D147</f>
        <v>0</v>
      </c>
      <c r="E148" s="13">
        <f t="shared" ref="E148:J148" si="88">E138/E147</f>
        <v>0</v>
      </c>
      <c r="F148" s="13">
        <f t="shared" si="88"/>
        <v>0</v>
      </c>
      <c r="G148" s="13">
        <f t="shared" si="88"/>
        <v>0.66666666666666663</v>
      </c>
      <c r="H148" s="13">
        <f t="shared" si="88"/>
        <v>1</v>
      </c>
      <c r="I148" s="13">
        <f t="shared" si="88"/>
        <v>1</v>
      </c>
      <c r="J148" s="13">
        <f t="shared" si="88"/>
        <v>0.38709677419354838</v>
      </c>
      <c r="K148" s="28"/>
      <c r="L148" s="29"/>
      <c r="M148" s="28"/>
      <c r="N148" s="4"/>
      <c r="O148" s="54"/>
      <c r="P148" s="49" t="s">
        <v>9</v>
      </c>
      <c r="Q148" s="49">
        <v>4</v>
      </c>
      <c r="R148" s="49">
        <v>16</v>
      </c>
      <c r="S148" s="49">
        <v>16</v>
      </c>
      <c r="T148" s="49">
        <v>16</v>
      </c>
      <c r="U148" s="49">
        <v>32</v>
      </c>
      <c r="V148" s="49">
        <v>16</v>
      </c>
      <c r="W148" s="49">
        <v>16</v>
      </c>
    </row>
    <row r="149" spans="1:23" x14ac:dyDescent="0.15">
      <c r="A149" s="27" t="s">
        <v>122</v>
      </c>
      <c r="B149" s="10"/>
      <c r="C149" s="10" t="s">
        <v>46</v>
      </c>
      <c r="D149" s="6">
        <v>6</v>
      </c>
      <c r="E149" s="6">
        <v>3</v>
      </c>
      <c r="F149" s="6">
        <v>0</v>
      </c>
      <c r="G149" s="6">
        <v>1</v>
      </c>
      <c r="H149" s="6">
        <v>0</v>
      </c>
      <c r="I149" s="6">
        <v>0</v>
      </c>
      <c r="J149" s="6">
        <f>SUM(D149:I149)</f>
        <v>10</v>
      </c>
      <c r="K149" s="8"/>
      <c r="L149" s="8"/>
      <c r="M149" s="8"/>
      <c r="O149" s="54"/>
      <c r="P149" s="49" t="s">
        <v>51</v>
      </c>
      <c r="Q149" s="49">
        <v>5</v>
      </c>
      <c r="R149" s="49">
        <v>20</v>
      </c>
      <c r="S149" s="49">
        <v>20</v>
      </c>
      <c r="T149" s="49">
        <v>20</v>
      </c>
      <c r="U149" s="49">
        <v>40</v>
      </c>
      <c r="V149" s="49">
        <v>20</v>
      </c>
      <c r="W149" s="49">
        <v>20</v>
      </c>
    </row>
    <row r="150" spans="1:23" x14ac:dyDescent="0.15">
      <c r="A150" s="27"/>
      <c r="B150" s="26" t="s">
        <v>94</v>
      </c>
      <c r="C150" s="5" t="s">
        <v>47</v>
      </c>
      <c r="D150" s="6">
        <f>R132</f>
        <v>36</v>
      </c>
      <c r="E150" s="6">
        <f t="shared" ref="E150:I150" si="89">S132</f>
        <v>36</v>
      </c>
      <c r="F150" s="6">
        <f t="shared" si="89"/>
        <v>36</v>
      </c>
      <c r="G150" s="6">
        <f t="shared" si="89"/>
        <v>36</v>
      </c>
      <c r="H150" s="6">
        <f t="shared" si="89"/>
        <v>36</v>
      </c>
      <c r="I150" s="6">
        <f t="shared" si="89"/>
        <v>0</v>
      </c>
      <c r="J150" s="6">
        <f>SUM(D150:I150)</f>
        <v>180</v>
      </c>
      <c r="K150" s="28">
        <f>64*N$20</f>
        <v>29.767441860465116</v>
      </c>
      <c r="L150" s="29">
        <f>(D150*K$16+E150*L$16+F150*M$16+G150*N$16+H150*O$16+I150*P$16+Q132*Q$16)/1000000</f>
        <v>1.1083320000000001</v>
      </c>
      <c r="M150" s="28">
        <f>K150/L150</f>
        <v>26.857874590343972</v>
      </c>
      <c r="N150" s="15"/>
      <c r="O150" s="54"/>
      <c r="P150" s="49" t="s">
        <v>52</v>
      </c>
      <c r="Q150" s="49">
        <v>9</v>
      </c>
      <c r="R150" s="49">
        <v>36</v>
      </c>
      <c r="S150" s="49">
        <v>36</v>
      </c>
      <c r="T150" s="49">
        <v>36</v>
      </c>
      <c r="U150" s="49">
        <v>72</v>
      </c>
      <c r="V150" s="49">
        <v>36</v>
      </c>
      <c r="W150" s="49">
        <v>36</v>
      </c>
    </row>
    <row r="151" spans="1:23" x14ac:dyDescent="0.15">
      <c r="A151" s="27"/>
      <c r="B151" s="27"/>
      <c r="C151" s="5" t="s">
        <v>39</v>
      </c>
      <c r="D151" s="7">
        <f>D149/D150</f>
        <v>0.16666666666666666</v>
      </c>
      <c r="E151" s="7">
        <f>E149/E150</f>
        <v>8.3333333333333329E-2</v>
      </c>
      <c r="F151" s="7">
        <f>F149/F150</f>
        <v>0</v>
      </c>
      <c r="G151" s="7">
        <f>G149/G150</f>
        <v>2.7777777777777776E-2</v>
      </c>
      <c r="H151" s="7">
        <f>H149/H150</f>
        <v>0</v>
      </c>
      <c r="I151" s="7" t="s">
        <v>87</v>
      </c>
      <c r="J151" s="7">
        <f>J149/J150</f>
        <v>5.5555555555555552E-2</v>
      </c>
      <c r="K151" s="28"/>
      <c r="L151" s="29"/>
      <c r="M151" s="28"/>
      <c r="N151" s="4"/>
      <c r="O151" s="54"/>
      <c r="P151" s="49" t="s">
        <v>10</v>
      </c>
      <c r="Q151" s="49">
        <v>3</v>
      </c>
      <c r="R151" s="49">
        <v>12</v>
      </c>
      <c r="S151" s="49">
        <v>12</v>
      </c>
      <c r="T151" s="49">
        <v>12</v>
      </c>
      <c r="U151" s="49">
        <v>24</v>
      </c>
      <c r="V151" s="49">
        <v>12</v>
      </c>
      <c r="W151" s="49">
        <v>12</v>
      </c>
    </row>
    <row r="152" spans="1:23" x14ac:dyDescent="0.15">
      <c r="A152" s="27"/>
      <c r="B152" s="27" t="s">
        <v>34</v>
      </c>
      <c r="C152" s="5" t="s">
        <v>47</v>
      </c>
      <c r="D152" s="6">
        <f>R169</f>
        <v>36</v>
      </c>
      <c r="E152" s="6">
        <f t="shared" ref="E152:I152" si="90">S169</f>
        <v>36</v>
      </c>
      <c r="F152" s="6">
        <f t="shared" si="90"/>
        <v>36</v>
      </c>
      <c r="G152" s="6">
        <f t="shared" si="90"/>
        <v>72</v>
      </c>
      <c r="H152" s="6">
        <f t="shared" si="90"/>
        <v>36</v>
      </c>
      <c r="I152" s="6">
        <f t="shared" si="90"/>
        <v>36</v>
      </c>
      <c r="J152" s="6">
        <f>SUM(D152:I152)</f>
        <v>252</v>
      </c>
      <c r="K152" s="30">
        <f>64*N$22</f>
        <v>16.452442159383033</v>
      </c>
      <c r="L152" s="29">
        <f>(D152*K$16+E152*L$16+F152*M$16+G152*N$16+H152*O$16+I152*P$16+Q169*Q$16)/1000000</f>
        <v>1.428912</v>
      </c>
      <c r="M152" s="28">
        <f t="shared" ref="M152" si="91">K152/L152</f>
        <v>11.513964582411676</v>
      </c>
      <c r="N152" s="15"/>
      <c r="O152" s="54"/>
      <c r="P152" s="49" t="s">
        <v>53</v>
      </c>
      <c r="Q152" s="49">
        <v>11</v>
      </c>
      <c r="R152" s="49">
        <v>44</v>
      </c>
      <c r="S152" s="49">
        <v>44</v>
      </c>
      <c r="T152" s="49">
        <v>44</v>
      </c>
      <c r="U152" s="49">
        <v>88</v>
      </c>
      <c r="V152" s="49">
        <v>44</v>
      </c>
      <c r="W152" s="49">
        <v>44</v>
      </c>
    </row>
    <row r="153" spans="1:23" x14ac:dyDescent="0.15">
      <c r="A153" s="27"/>
      <c r="B153" s="27"/>
      <c r="C153" s="5" t="s">
        <v>39</v>
      </c>
      <c r="D153" s="11">
        <f>D149/D152</f>
        <v>0.16666666666666666</v>
      </c>
      <c r="E153" s="11">
        <f t="shared" ref="E153:J153" si="92">E149/E152</f>
        <v>8.3333333333333329E-2</v>
      </c>
      <c r="F153" s="11">
        <f t="shared" si="92"/>
        <v>0</v>
      </c>
      <c r="G153" s="11">
        <f t="shared" si="92"/>
        <v>1.3888888888888888E-2</v>
      </c>
      <c r="H153" s="11">
        <f t="shared" si="92"/>
        <v>0</v>
      </c>
      <c r="I153" s="11">
        <f t="shared" si="92"/>
        <v>0</v>
      </c>
      <c r="J153" s="11">
        <f t="shared" si="92"/>
        <v>3.968253968253968E-2</v>
      </c>
      <c r="K153" s="31"/>
      <c r="L153" s="29"/>
      <c r="M153" s="28"/>
      <c r="N153" s="4"/>
      <c r="O153" s="54"/>
      <c r="P153" s="49" t="s">
        <v>54</v>
      </c>
      <c r="Q153" s="49" t="s">
        <v>79</v>
      </c>
      <c r="R153" s="49" t="s">
        <v>79</v>
      </c>
      <c r="S153" s="49" t="s">
        <v>79</v>
      </c>
      <c r="T153" s="49" t="s">
        <v>79</v>
      </c>
      <c r="U153" s="49" t="s">
        <v>79</v>
      </c>
      <c r="V153" s="49" t="s">
        <v>79</v>
      </c>
      <c r="W153" s="49" t="s">
        <v>79</v>
      </c>
    </row>
    <row r="154" spans="1:23" x14ac:dyDescent="0.15">
      <c r="A154" s="27"/>
      <c r="B154" s="27" t="s">
        <v>36</v>
      </c>
      <c r="C154" s="5" t="s">
        <v>47</v>
      </c>
      <c r="D154" s="12">
        <f>R206</f>
        <v>32</v>
      </c>
      <c r="E154" s="12">
        <f t="shared" ref="E154:I154" si="93">S206</f>
        <v>48</v>
      </c>
      <c r="F154" s="12">
        <f t="shared" si="93"/>
        <v>16</v>
      </c>
      <c r="G154" s="12">
        <f t="shared" si="93"/>
        <v>48</v>
      </c>
      <c r="H154" s="12">
        <f t="shared" si="93"/>
        <v>8</v>
      </c>
      <c r="I154" s="12">
        <f t="shared" si="93"/>
        <v>16</v>
      </c>
      <c r="J154" s="12">
        <f>SUM(D154:I154)</f>
        <v>168</v>
      </c>
      <c r="K154" s="28">
        <f>64*N$24</f>
        <v>4.9689440993788816</v>
      </c>
      <c r="L154" s="29">
        <f>(D154*K$16+E154*L$16+F154*M$16+G154*N$16+H154*O$16+I154*P$16+Q206*Q$16)/1000000</f>
        <v>0.624498</v>
      </c>
      <c r="M154" s="28">
        <f t="shared" ref="M154" si="94">K154/L154</f>
        <v>7.9567013815558765</v>
      </c>
      <c r="N154" s="15"/>
      <c r="O154" s="54"/>
      <c r="P154" s="49" t="s">
        <v>55</v>
      </c>
      <c r="Q154" s="49" t="s">
        <v>79</v>
      </c>
      <c r="R154" s="49" t="s">
        <v>79</v>
      </c>
      <c r="S154" s="49" t="s">
        <v>79</v>
      </c>
      <c r="T154" s="49" t="s">
        <v>79</v>
      </c>
      <c r="U154" s="49" t="s">
        <v>79</v>
      </c>
      <c r="V154" s="49" t="s">
        <v>79</v>
      </c>
      <c r="W154" s="49" t="s">
        <v>79</v>
      </c>
    </row>
    <row r="155" spans="1:23" x14ac:dyDescent="0.15">
      <c r="A155" s="27"/>
      <c r="B155" s="27"/>
      <c r="C155" s="5" t="s">
        <v>39</v>
      </c>
      <c r="D155" s="11">
        <f>D149/D154</f>
        <v>0.1875</v>
      </c>
      <c r="E155" s="11">
        <f t="shared" ref="E155:J155" si="95">E149/E154</f>
        <v>6.25E-2</v>
      </c>
      <c r="F155" s="11">
        <f t="shared" si="95"/>
        <v>0</v>
      </c>
      <c r="G155" s="11">
        <f t="shared" si="95"/>
        <v>2.0833333333333332E-2</v>
      </c>
      <c r="H155" s="11">
        <f t="shared" si="95"/>
        <v>0</v>
      </c>
      <c r="I155" s="11">
        <f t="shared" si="95"/>
        <v>0</v>
      </c>
      <c r="J155" s="11">
        <f t="shared" si="95"/>
        <v>5.9523809523809521E-2</v>
      </c>
      <c r="K155" s="28"/>
      <c r="L155" s="29"/>
      <c r="M155" s="28"/>
      <c r="N155" s="4"/>
      <c r="O155" s="54"/>
      <c r="P155" s="49" t="s">
        <v>56</v>
      </c>
      <c r="Q155" s="49">
        <v>6</v>
      </c>
      <c r="R155" s="49">
        <v>24</v>
      </c>
      <c r="S155" s="49">
        <v>24</v>
      </c>
      <c r="T155" s="49">
        <v>24</v>
      </c>
      <c r="U155" s="49">
        <v>48</v>
      </c>
      <c r="V155" s="49">
        <v>24</v>
      </c>
      <c r="W155" s="49">
        <v>24</v>
      </c>
    </row>
    <row r="156" spans="1:23" x14ac:dyDescent="0.15">
      <c r="A156" s="27"/>
      <c r="B156" s="27" t="s">
        <v>37</v>
      </c>
      <c r="C156" s="5" t="s">
        <v>47</v>
      </c>
      <c r="D156" s="6">
        <f>R95</f>
        <v>36</v>
      </c>
      <c r="E156" s="6">
        <f t="shared" ref="E156:I156" si="96">S95</f>
        <v>72</v>
      </c>
      <c r="F156" s="6">
        <f t="shared" si="96"/>
        <v>18</v>
      </c>
      <c r="G156" s="6">
        <f t="shared" si="96"/>
        <v>36</v>
      </c>
      <c r="H156" s="6">
        <f t="shared" si="96"/>
        <v>36</v>
      </c>
      <c r="I156" s="6">
        <f t="shared" si="96"/>
        <v>0</v>
      </c>
      <c r="J156" s="6">
        <f>SUM(D156:I156)</f>
        <v>198</v>
      </c>
      <c r="K156" s="28">
        <f>64*N$26</f>
        <v>32</v>
      </c>
      <c r="L156" s="29">
        <f>(D156*K$16+E156*L$16+F156*M$16+G156*N$16+H156*O$16+I156*P$16+Q95*Q$16)/1000000</f>
        <v>1.0487340000000001</v>
      </c>
      <c r="M156" s="28">
        <f t="shared" ref="M156" si="97">K156/L156</f>
        <v>30.512980412573636</v>
      </c>
      <c r="N156" s="15"/>
      <c r="O156" s="54"/>
      <c r="P156" s="49" t="s">
        <v>57</v>
      </c>
      <c r="Q156" s="49">
        <v>3</v>
      </c>
      <c r="R156" s="49">
        <v>12</v>
      </c>
      <c r="S156" s="49">
        <v>12</v>
      </c>
      <c r="T156" s="49">
        <v>12</v>
      </c>
      <c r="U156" s="49">
        <v>24</v>
      </c>
      <c r="V156" s="49">
        <v>12</v>
      </c>
      <c r="W156" s="49">
        <v>12</v>
      </c>
    </row>
    <row r="157" spans="1:23" x14ac:dyDescent="0.15">
      <c r="A157" s="27"/>
      <c r="B157" s="27"/>
      <c r="C157" s="5" t="s">
        <v>39</v>
      </c>
      <c r="D157" s="7">
        <f>D149/D156</f>
        <v>0.16666666666666666</v>
      </c>
      <c r="E157" s="7">
        <f t="shared" ref="E157:H157" si="98">E149/E156</f>
        <v>4.1666666666666664E-2</v>
      </c>
      <c r="F157" s="7">
        <f t="shared" si="98"/>
        <v>0</v>
      </c>
      <c r="G157" s="7">
        <f t="shared" si="98"/>
        <v>2.7777777777777776E-2</v>
      </c>
      <c r="H157" s="7">
        <f t="shared" si="98"/>
        <v>0</v>
      </c>
      <c r="I157" s="7" t="s">
        <v>87</v>
      </c>
      <c r="J157" s="7">
        <f t="shared" ref="J157" si="99">J149/J156</f>
        <v>5.0505050505050504E-2</v>
      </c>
      <c r="K157" s="28"/>
      <c r="L157" s="29"/>
      <c r="M157" s="28"/>
      <c r="N157" s="4"/>
      <c r="O157" s="54"/>
      <c r="P157" s="49" t="s">
        <v>58</v>
      </c>
      <c r="Q157" s="49">
        <v>4</v>
      </c>
      <c r="R157" s="49">
        <v>16</v>
      </c>
      <c r="S157" s="49">
        <v>16</v>
      </c>
      <c r="T157" s="49">
        <v>16</v>
      </c>
      <c r="U157" s="49">
        <v>32</v>
      </c>
      <c r="V157" s="49">
        <v>16</v>
      </c>
      <c r="W157" s="49">
        <v>16</v>
      </c>
    </row>
    <row r="158" spans="1:23" x14ac:dyDescent="0.15">
      <c r="A158" s="27"/>
      <c r="B158" s="32" t="s">
        <v>38</v>
      </c>
      <c r="C158" s="5" t="s">
        <v>47</v>
      </c>
      <c r="D158" s="14">
        <f>R58</f>
        <v>21</v>
      </c>
      <c r="E158" s="14">
        <f t="shared" ref="E158:I158" si="100">S58</f>
        <v>21</v>
      </c>
      <c r="F158" s="14">
        <f t="shared" si="100"/>
        <v>9</v>
      </c>
      <c r="G158" s="14">
        <f t="shared" si="100"/>
        <v>18</v>
      </c>
      <c r="H158" s="14">
        <f t="shared" si="100"/>
        <v>12</v>
      </c>
      <c r="I158" s="14">
        <f t="shared" si="100"/>
        <v>12</v>
      </c>
      <c r="J158" s="14">
        <f>SUM(D158:I158)</f>
        <v>93</v>
      </c>
      <c r="K158" s="28">
        <f>64*N$28</f>
        <v>32</v>
      </c>
      <c r="L158" s="29">
        <f>(D158*K$16+E158*L$16+F158*M$16+G158*N$16+H158*O$16+I158*P$16+Q58*Q$16)/1000000</f>
        <v>0.65339100000000006</v>
      </c>
      <c r="M158" s="28">
        <f t="shared" ref="M158" si="101">K158/L158</f>
        <v>48.975269019622246</v>
      </c>
      <c r="N158" s="15"/>
      <c r="O158" s="54"/>
      <c r="P158" s="49" t="s">
        <v>80</v>
      </c>
      <c r="Q158" s="49">
        <v>3</v>
      </c>
      <c r="R158" s="49">
        <v>12</v>
      </c>
      <c r="S158" s="49">
        <v>12</v>
      </c>
      <c r="T158" s="49">
        <v>12</v>
      </c>
      <c r="U158" s="49">
        <v>24</v>
      </c>
      <c r="V158" s="49">
        <v>12</v>
      </c>
      <c r="W158" s="49">
        <v>12</v>
      </c>
    </row>
    <row r="159" spans="1:23" x14ac:dyDescent="0.15">
      <c r="A159" s="27"/>
      <c r="B159" s="27"/>
      <c r="C159" s="5" t="s">
        <v>39</v>
      </c>
      <c r="D159" s="13">
        <f>D149/D158</f>
        <v>0.2857142857142857</v>
      </c>
      <c r="E159" s="13">
        <f t="shared" ref="E159:J159" si="102">E149/E158</f>
        <v>0.14285714285714285</v>
      </c>
      <c r="F159" s="13">
        <f t="shared" si="102"/>
        <v>0</v>
      </c>
      <c r="G159" s="13">
        <f t="shared" si="102"/>
        <v>5.5555555555555552E-2</v>
      </c>
      <c r="H159" s="13">
        <f t="shared" si="102"/>
        <v>0</v>
      </c>
      <c r="I159" s="13">
        <f t="shared" si="102"/>
        <v>0</v>
      </c>
      <c r="J159" s="13">
        <f t="shared" si="102"/>
        <v>0.10752688172043011</v>
      </c>
      <c r="K159" s="28"/>
      <c r="L159" s="29"/>
      <c r="M159" s="28"/>
      <c r="N159" s="4"/>
      <c r="O159" s="54"/>
      <c r="P159" s="49" t="s">
        <v>81</v>
      </c>
      <c r="Q159" s="49" t="s">
        <v>79</v>
      </c>
      <c r="R159" s="49" t="s">
        <v>79</v>
      </c>
      <c r="S159" s="49" t="s">
        <v>79</v>
      </c>
      <c r="T159" s="49" t="s">
        <v>79</v>
      </c>
      <c r="U159" s="49" t="s">
        <v>79</v>
      </c>
      <c r="V159" s="49" t="s">
        <v>79</v>
      </c>
      <c r="W159" s="49" t="s">
        <v>79</v>
      </c>
    </row>
    <row r="160" spans="1:23" x14ac:dyDescent="0.15">
      <c r="A160" s="27" t="s">
        <v>123</v>
      </c>
      <c r="B160" s="10"/>
      <c r="C160" s="10" t="s">
        <v>46</v>
      </c>
      <c r="D160" s="6">
        <v>0</v>
      </c>
      <c r="E160" s="6">
        <v>0</v>
      </c>
      <c r="F160" s="6">
        <v>0</v>
      </c>
      <c r="G160" s="6">
        <v>2</v>
      </c>
      <c r="H160" s="6">
        <v>2</v>
      </c>
      <c r="I160" s="6">
        <v>2</v>
      </c>
      <c r="J160" s="6">
        <f>SUM(D160:I160)</f>
        <v>6</v>
      </c>
      <c r="K160" s="8"/>
      <c r="L160" s="8"/>
      <c r="M160" s="8"/>
      <c r="O160" s="54"/>
      <c r="P160" s="49" t="s">
        <v>59</v>
      </c>
      <c r="Q160" s="49">
        <v>3</v>
      </c>
      <c r="R160" s="49">
        <v>12</v>
      </c>
      <c r="S160" s="49">
        <v>12</v>
      </c>
      <c r="T160" s="49">
        <v>12</v>
      </c>
      <c r="U160" s="49">
        <v>24</v>
      </c>
      <c r="V160" s="49">
        <v>12</v>
      </c>
      <c r="W160" s="49">
        <v>12</v>
      </c>
    </row>
    <row r="161" spans="1:23" x14ac:dyDescent="0.15">
      <c r="A161" s="27"/>
      <c r="B161" s="26" t="s">
        <v>94</v>
      </c>
      <c r="C161" s="5" t="s">
        <v>47</v>
      </c>
      <c r="D161" s="6">
        <f>R134</f>
        <v>8</v>
      </c>
      <c r="E161" s="6">
        <f t="shared" ref="E161:I161" si="103">S134</f>
        <v>8</v>
      </c>
      <c r="F161" s="6">
        <f t="shared" si="103"/>
        <v>8</v>
      </c>
      <c r="G161" s="6">
        <f t="shared" si="103"/>
        <v>8</v>
      </c>
      <c r="H161" s="6">
        <f t="shared" si="103"/>
        <v>8</v>
      </c>
      <c r="I161" s="6">
        <f t="shared" si="103"/>
        <v>0</v>
      </c>
      <c r="J161" s="6">
        <f>SUM(D161:I161)</f>
        <v>40</v>
      </c>
      <c r="K161" s="28">
        <f>64*N$20</f>
        <v>29.767441860465116</v>
      </c>
      <c r="L161" s="29">
        <f>(D161*K$16+E161*L$16+F161*M$16+G161*N$16+H161*O$16+I161*P$16+Q134*Q$16)/1000000</f>
        <v>0.24629599999999999</v>
      </c>
      <c r="M161" s="28">
        <f>K161/L161</f>
        <v>120.86043565654788</v>
      </c>
      <c r="N161" s="15"/>
      <c r="O161" s="54"/>
      <c r="P161" s="49" t="s">
        <v>60</v>
      </c>
      <c r="Q161" s="49">
        <v>4</v>
      </c>
      <c r="R161" s="49">
        <v>16</v>
      </c>
      <c r="S161" s="49">
        <v>16</v>
      </c>
      <c r="T161" s="49">
        <v>16</v>
      </c>
      <c r="U161" s="49">
        <v>32</v>
      </c>
      <c r="V161" s="49">
        <v>16</v>
      </c>
      <c r="W161" s="49">
        <v>16</v>
      </c>
    </row>
    <row r="162" spans="1:23" x14ac:dyDescent="0.15">
      <c r="A162" s="27"/>
      <c r="B162" s="27"/>
      <c r="C162" s="5" t="s">
        <v>39</v>
      </c>
      <c r="D162" s="7">
        <f>D160/D161</f>
        <v>0</v>
      </c>
      <c r="E162" s="7">
        <f>E160/E161</f>
        <v>0</v>
      </c>
      <c r="F162" s="7">
        <f>F160/F161</f>
        <v>0</v>
      </c>
      <c r="G162" s="7">
        <f>G160/G161</f>
        <v>0.25</v>
      </c>
      <c r="H162" s="7">
        <f>H160/H161</f>
        <v>0.25</v>
      </c>
      <c r="I162" s="7" t="s">
        <v>87</v>
      </c>
      <c r="J162" s="7">
        <f>J160/J161</f>
        <v>0.15</v>
      </c>
      <c r="K162" s="28"/>
      <c r="L162" s="29"/>
      <c r="M162" s="28"/>
      <c r="N162" s="4"/>
      <c r="O162" s="54"/>
      <c r="P162" s="49" t="s">
        <v>61</v>
      </c>
      <c r="Q162" s="49">
        <v>3</v>
      </c>
      <c r="R162" s="49">
        <v>12</v>
      </c>
      <c r="S162" s="49">
        <v>12</v>
      </c>
      <c r="T162" s="49">
        <v>12</v>
      </c>
      <c r="U162" s="49">
        <v>24</v>
      </c>
      <c r="V162" s="49">
        <v>12</v>
      </c>
      <c r="W162" s="49">
        <v>12</v>
      </c>
    </row>
    <row r="163" spans="1:23" x14ac:dyDescent="0.15">
      <c r="A163" s="27"/>
      <c r="B163" s="27" t="s">
        <v>34</v>
      </c>
      <c r="C163" s="5" t="s">
        <v>47</v>
      </c>
      <c r="D163" s="6">
        <f>R171</f>
        <v>8</v>
      </c>
      <c r="E163" s="6">
        <f t="shared" ref="E163:I163" si="104">S171</f>
        <v>8</v>
      </c>
      <c r="F163" s="6">
        <f t="shared" si="104"/>
        <v>8</v>
      </c>
      <c r="G163" s="6">
        <f t="shared" si="104"/>
        <v>16</v>
      </c>
      <c r="H163" s="6">
        <f t="shared" si="104"/>
        <v>8</v>
      </c>
      <c r="I163" s="6">
        <f t="shared" si="104"/>
        <v>8</v>
      </c>
      <c r="J163" s="6">
        <f>SUM(D163:I163)</f>
        <v>56</v>
      </c>
      <c r="K163" s="30">
        <f>64*N$22</f>
        <v>16.452442159383033</v>
      </c>
      <c r="L163" s="29">
        <f>(D163*K$16+E163*L$16+F163*M$16+G163*N$16+H163*O$16+I163*P$16+Q171*Q$16)/1000000</f>
        <v>0.31753599999999998</v>
      </c>
      <c r="M163" s="28">
        <f t="shared" ref="M163" si="105">K163/L163</f>
        <v>51.81284062085254</v>
      </c>
      <c r="N163" s="15"/>
      <c r="O163" s="54"/>
      <c r="P163" s="49" t="s">
        <v>62</v>
      </c>
      <c r="Q163" s="49">
        <v>3</v>
      </c>
      <c r="R163" s="49">
        <v>12</v>
      </c>
      <c r="S163" s="49">
        <v>12</v>
      </c>
      <c r="T163" s="49">
        <v>12</v>
      </c>
      <c r="U163" s="49">
        <v>24</v>
      </c>
      <c r="V163" s="49">
        <v>12</v>
      </c>
      <c r="W163" s="49">
        <v>12</v>
      </c>
    </row>
    <row r="164" spans="1:23" x14ac:dyDescent="0.15">
      <c r="A164" s="27"/>
      <c r="B164" s="27"/>
      <c r="C164" s="5" t="s">
        <v>39</v>
      </c>
      <c r="D164" s="11">
        <f>D160/D163</f>
        <v>0</v>
      </c>
      <c r="E164" s="11">
        <f t="shared" ref="E164:J164" si="106">E160/E163</f>
        <v>0</v>
      </c>
      <c r="F164" s="11">
        <f t="shared" si="106"/>
        <v>0</v>
      </c>
      <c r="G164" s="11">
        <f t="shared" si="106"/>
        <v>0.125</v>
      </c>
      <c r="H164" s="11">
        <f t="shared" si="106"/>
        <v>0.25</v>
      </c>
      <c r="I164" s="11">
        <f t="shared" si="106"/>
        <v>0.25</v>
      </c>
      <c r="J164" s="11">
        <f t="shared" si="106"/>
        <v>0.10714285714285714</v>
      </c>
      <c r="K164" s="31"/>
      <c r="L164" s="29"/>
      <c r="M164" s="28"/>
      <c r="N164" s="4"/>
      <c r="O164" s="54"/>
      <c r="P164" s="49" t="s">
        <v>63</v>
      </c>
      <c r="Q164" s="49">
        <v>2</v>
      </c>
      <c r="R164" s="49">
        <v>8</v>
      </c>
      <c r="S164" s="49">
        <v>8</v>
      </c>
      <c r="T164" s="49">
        <v>8</v>
      </c>
      <c r="U164" s="49">
        <v>16</v>
      </c>
      <c r="V164" s="49">
        <v>8</v>
      </c>
      <c r="W164" s="49">
        <v>8</v>
      </c>
    </row>
    <row r="165" spans="1:23" x14ac:dyDescent="0.15">
      <c r="A165" s="27"/>
      <c r="B165" s="27" t="s">
        <v>36</v>
      </c>
      <c r="C165" s="5" t="s">
        <v>47</v>
      </c>
      <c r="D165" s="12">
        <f>R208</f>
        <v>8</v>
      </c>
      <c r="E165" s="12">
        <f t="shared" ref="E165:I165" si="107">S208</f>
        <v>12</v>
      </c>
      <c r="F165" s="12">
        <f t="shared" si="107"/>
        <v>4</v>
      </c>
      <c r="G165" s="12">
        <f t="shared" si="107"/>
        <v>12</v>
      </c>
      <c r="H165" s="12">
        <f t="shared" si="107"/>
        <v>2</v>
      </c>
      <c r="I165" s="12">
        <f t="shared" si="107"/>
        <v>4</v>
      </c>
      <c r="J165" s="12">
        <f>SUM(D165:I165)</f>
        <v>42</v>
      </c>
      <c r="K165" s="28">
        <f>64*N$24</f>
        <v>4.9689440993788816</v>
      </c>
      <c r="L165" s="29">
        <f>(D165*K$16+E165*L$16+F165*M$16+G165*N$16+H165*O$16+I165*P$16+Q208*Q$16)/1000000</f>
        <v>0.1561245</v>
      </c>
      <c r="M165" s="28">
        <f t="shared" ref="M165" si="108">K165/L165</f>
        <v>31.826805526223506</v>
      </c>
      <c r="N165" s="15"/>
      <c r="O165" s="54"/>
      <c r="P165" s="49" t="s">
        <v>64</v>
      </c>
      <c r="Q165" s="49">
        <v>5</v>
      </c>
      <c r="R165" s="49">
        <v>20</v>
      </c>
      <c r="S165" s="49">
        <v>20</v>
      </c>
      <c r="T165" s="49">
        <v>20</v>
      </c>
      <c r="U165" s="49">
        <v>40</v>
      </c>
      <c r="V165" s="49">
        <v>20</v>
      </c>
      <c r="W165" s="49">
        <v>20</v>
      </c>
    </row>
    <row r="166" spans="1:23" x14ac:dyDescent="0.15">
      <c r="A166" s="27"/>
      <c r="B166" s="27"/>
      <c r="C166" s="5" t="s">
        <v>39</v>
      </c>
      <c r="D166" s="11">
        <f>D160/D165</f>
        <v>0</v>
      </c>
      <c r="E166" s="11">
        <f t="shared" ref="E166:J166" si="109">E160/E165</f>
        <v>0</v>
      </c>
      <c r="F166" s="11">
        <f t="shared" si="109"/>
        <v>0</v>
      </c>
      <c r="G166" s="11">
        <f t="shared" si="109"/>
        <v>0.16666666666666666</v>
      </c>
      <c r="H166" s="11">
        <f t="shared" si="109"/>
        <v>1</v>
      </c>
      <c r="I166" s="11">
        <f t="shared" si="109"/>
        <v>0.5</v>
      </c>
      <c r="J166" s="11">
        <f t="shared" si="109"/>
        <v>0.14285714285714285</v>
      </c>
      <c r="K166" s="28"/>
      <c r="L166" s="29"/>
      <c r="M166" s="28"/>
      <c r="N166" s="4"/>
      <c r="O166" s="54"/>
      <c r="P166" s="49" t="s">
        <v>65</v>
      </c>
      <c r="Q166" s="49">
        <v>2</v>
      </c>
      <c r="R166" s="49">
        <v>8</v>
      </c>
      <c r="S166" s="49">
        <v>8</v>
      </c>
      <c r="T166" s="49">
        <v>8</v>
      </c>
      <c r="U166" s="49">
        <v>16</v>
      </c>
      <c r="V166" s="49">
        <v>8</v>
      </c>
      <c r="W166" s="49">
        <v>8</v>
      </c>
    </row>
    <row r="167" spans="1:23" x14ac:dyDescent="0.15">
      <c r="A167" s="27"/>
      <c r="B167" s="27" t="s">
        <v>37</v>
      </c>
      <c r="C167" s="5" t="s">
        <v>47</v>
      </c>
      <c r="D167" s="6">
        <f>R97</f>
        <v>16</v>
      </c>
      <c r="E167" s="6">
        <f t="shared" ref="E167:I167" si="110">S97</f>
        <v>32</v>
      </c>
      <c r="F167" s="6">
        <f t="shared" si="110"/>
        <v>8</v>
      </c>
      <c r="G167" s="6">
        <f t="shared" si="110"/>
        <v>16</v>
      </c>
      <c r="H167" s="6">
        <f t="shared" si="110"/>
        <v>16</v>
      </c>
      <c r="I167" s="6">
        <f t="shared" si="110"/>
        <v>0</v>
      </c>
      <c r="J167" s="6">
        <f>SUM(D167:I167)</f>
        <v>88</v>
      </c>
      <c r="K167" s="28">
        <f>64*N$26</f>
        <v>32</v>
      </c>
      <c r="L167" s="29">
        <f>(D167*K$16+E167*L$16+F167*M$16+G167*N$16+H167*O$16+I167*P$16+Q97*Q$16)/1000000</f>
        <v>0.46610400000000002</v>
      </c>
      <c r="M167" s="28">
        <f t="shared" ref="M167" si="111">K167/L167</f>
        <v>68.654205928290679</v>
      </c>
      <c r="N167" s="15"/>
      <c r="O167" s="54"/>
      <c r="P167" s="49" t="s">
        <v>66</v>
      </c>
      <c r="Q167" s="49">
        <v>2</v>
      </c>
      <c r="R167" s="49">
        <v>8</v>
      </c>
      <c r="S167" s="49">
        <v>8</v>
      </c>
      <c r="T167" s="49">
        <v>8</v>
      </c>
      <c r="U167" s="49">
        <v>16</v>
      </c>
      <c r="V167" s="49">
        <v>8</v>
      </c>
      <c r="W167" s="49">
        <v>8</v>
      </c>
    </row>
    <row r="168" spans="1:23" x14ac:dyDescent="0.15">
      <c r="A168" s="27"/>
      <c r="B168" s="27"/>
      <c r="C168" s="5" t="s">
        <v>39</v>
      </c>
      <c r="D168" s="7">
        <f>D160/D167</f>
        <v>0</v>
      </c>
      <c r="E168" s="7">
        <f t="shared" ref="E168:H168" si="112">E160/E167</f>
        <v>0</v>
      </c>
      <c r="F168" s="7">
        <f t="shared" si="112"/>
        <v>0</v>
      </c>
      <c r="G168" s="7">
        <f t="shared" si="112"/>
        <v>0.125</v>
      </c>
      <c r="H168" s="7">
        <f t="shared" si="112"/>
        <v>0.125</v>
      </c>
      <c r="I168" s="7" t="s">
        <v>87</v>
      </c>
      <c r="J168" s="7">
        <f t="shared" ref="J168" si="113">J160/J167</f>
        <v>6.8181818181818177E-2</v>
      </c>
      <c r="K168" s="28"/>
      <c r="L168" s="29"/>
      <c r="M168" s="28"/>
      <c r="N168" s="4"/>
      <c r="O168" s="54"/>
      <c r="P168" s="49" t="s">
        <v>67</v>
      </c>
      <c r="Q168" s="49">
        <v>3</v>
      </c>
      <c r="R168" s="49">
        <v>12</v>
      </c>
      <c r="S168" s="49">
        <v>12</v>
      </c>
      <c r="T168" s="49">
        <v>12</v>
      </c>
      <c r="U168" s="49">
        <v>24</v>
      </c>
      <c r="V168" s="49">
        <v>12</v>
      </c>
      <c r="W168" s="49">
        <v>12</v>
      </c>
    </row>
    <row r="169" spans="1:23" x14ac:dyDescent="0.15">
      <c r="A169" s="27"/>
      <c r="B169" s="32" t="s">
        <v>38</v>
      </c>
      <c r="C169" s="5" t="s">
        <v>47</v>
      </c>
      <c r="D169" s="14">
        <f>R60</f>
        <v>7</v>
      </c>
      <c r="E169" s="14">
        <f t="shared" ref="E169:I169" si="114">S60</f>
        <v>7</v>
      </c>
      <c r="F169" s="14">
        <f t="shared" si="114"/>
        <v>3</v>
      </c>
      <c r="G169" s="14">
        <f t="shared" si="114"/>
        <v>6</v>
      </c>
      <c r="H169" s="14">
        <f t="shared" si="114"/>
        <v>4</v>
      </c>
      <c r="I169" s="14">
        <f t="shared" si="114"/>
        <v>4</v>
      </c>
      <c r="J169" s="14">
        <f>SUM(D169:I169)</f>
        <v>31</v>
      </c>
      <c r="K169" s="28">
        <f>64*N$28</f>
        <v>32</v>
      </c>
      <c r="L169" s="29">
        <f>(D169*K$16+E169*L$16+F169*M$16+G169*N$16+H169*O$16+I169*P$16+Q60*Q$16)/1000000</f>
        <v>0.21779699999999999</v>
      </c>
      <c r="M169" s="28">
        <f t="shared" ref="M169" si="115">K169/L169</f>
        <v>146.92580705886675</v>
      </c>
      <c r="N169" s="15"/>
      <c r="O169" s="54"/>
      <c r="P169" s="49" t="s">
        <v>68</v>
      </c>
      <c r="Q169" s="49">
        <v>9</v>
      </c>
      <c r="R169" s="49">
        <v>36</v>
      </c>
      <c r="S169" s="49">
        <v>36</v>
      </c>
      <c r="T169" s="49">
        <v>36</v>
      </c>
      <c r="U169" s="49">
        <v>72</v>
      </c>
      <c r="V169" s="49">
        <v>36</v>
      </c>
      <c r="W169" s="49">
        <v>36</v>
      </c>
    </row>
    <row r="170" spans="1:23" x14ac:dyDescent="0.15">
      <c r="A170" s="27"/>
      <c r="B170" s="27"/>
      <c r="C170" s="5" t="s">
        <v>39</v>
      </c>
      <c r="D170" s="13">
        <f>D160/D169</f>
        <v>0</v>
      </c>
      <c r="E170" s="13">
        <f t="shared" ref="E170:J170" si="116">E160/E169</f>
        <v>0</v>
      </c>
      <c r="F170" s="13">
        <f t="shared" si="116"/>
        <v>0</v>
      </c>
      <c r="G170" s="13">
        <f t="shared" si="116"/>
        <v>0.33333333333333331</v>
      </c>
      <c r="H170" s="13">
        <f t="shared" si="116"/>
        <v>0.5</v>
      </c>
      <c r="I170" s="13">
        <f t="shared" si="116"/>
        <v>0.5</v>
      </c>
      <c r="J170" s="13">
        <f t="shared" si="116"/>
        <v>0.19354838709677419</v>
      </c>
      <c r="K170" s="28"/>
      <c r="L170" s="29"/>
      <c r="M170" s="28"/>
      <c r="N170" s="4"/>
      <c r="O170" s="54"/>
      <c r="P170" s="49" t="s">
        <v>69</v>
      </c>
      <c r="Q170" s="49" t="s">
        <v>82</v>
      </c>
      <c r="R170" s="49" t="s">
        <v>82</v>
      </c>
      <c r="S170" s="49" t="s">
        <v>82</v>
      </c>
      <c r="T170" s="49" t="s">
        <v>82</v>
      </c>
      <c r="U170" s="49" t="s">
        <v>82</v>
      </c>
      <c r="V170" s="49" t="s">
        <v>82</v>
      </c>
      <c r="W170" s="49" t="s">
        <v>82</v>
      </c>
    </row>
    <row r="171" spans="1:23" x14ac:dyDescent="0.15">
      <c r="A171" s="27" t="s">
        <v>124</v>
      </c>
      <c r="B171" s="10"/>
      <c r="C171" s="10" t="s">
        <v>46</v>
      </c>
      <c r="D171" s="6">
        <v>2</v>
      </c>
      <c r="E171" s="6">
        <v>1</v>
      </c>
      <c r="F171" s="6">
        <v>0</v>
      </c>
      <c r="G171" s="6">
        <v>2</v>
      </c>
      <c r="H171" s="6">
        <v>0</v>
      </c>
      <c r="I171" s="6">
        <v>0</v>
      </c>
      <c r="J171" s="6">
        <f>SUM(D171:I171)</f>
        <v>5</v>
      </c>
      <c r="K171" s="8"/>
      <c r="L171" s="8"/>
      <c r="M171" s="8"/>
      <c r="O171" s="54"/>
      <c r="P171" s="49" t="s">
        <v>70</v>
      </c>
      <c r="Q171" s="49">
        <v>2</v>
      </c>
      <c r="R171" s="49">
        <v>8</v>
      </c>
      <c r="S171" s="49">
        <v>8</v>
      </c>
      <c r="T171" s="49">
        <v>8</v>
      </c>
      <c r="U171" s="49">
        <v>16</v>
      </c>
      <c r="V171" s="49">
        <v>8</v>
      </c>
      <c r="W171" s="49">
        <v>8</v>
      </c>
    </row>
    <row r="172" spans="1:23" x14ac:dyDescent="0.15">
      <c r="A172" s="27"/>
      <c r="B172" s="26" t="s">
        <v>94</v>
      </c>
      <c r="C172" s="5" t="s">
        <v>47</v>
      </c>
      <c r="D172" s="6">
        <f>R136</f>
        <v>12</v>
      </c>
      <c r="E172" s="6">
        <f t="shared" ref="E172:I172" si="117">S136</f>
        <v>12</v>
      </c>
      <c r="F172" s="6">
        <f t="shared" si="117"/>
        <v>12</v>
      </c>
      <c r="G172" s="6">
        <f t="shared" si="117"/>
        <v>12</v>
      </c>
      <c r="H172" s="6">
        <f t="shared" si="117"/>
        <v>12</v>
      </c>
      <c r="I172" s="6">
        <f t="shared" si="117"/>
        <v>0</v>
      </c>
      <c r="J172" s="6">
        <f>SUM(D172:I172)</f>
        <v>60</v>
      </c>
      <c r="K172" s="28">
        <f>128*N$20</f>
        <v>59.534883720930232</v>
      </c>
      <c r="L172" s="29">
        <f>(D172*K$16+E172*L$16+F172*M$16+G172*N$16+H172*O$16+I172*P$16+Q136*Q$16)/1000000</f>
        <v>0.36944399999999999</v>
      </c>
      <c r="M172" s="28">
        <f>K172/L172</f>
        <v>161.14724754206384</v>
      </c>
      <c r="N172" s="15"/>
      <c r="O172" s="54"/>
      <c r="P172" s="49" t="s">
        <v>71</v>
      </c>
      <c r="Q172" s="49"/>
      <c r="R172" s="49">
        <v>0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</row>
    <row r="173" spans="1:23" x14ac:dyDescent="0.15">
      <c r="A173" s="27"/>
      <c r="B173" s="27"/>
      <c r="C173" s="5" t="s">
        <v>39</v>
      </c>
      <c r="D173" s="7">
        <f>D171/D172</f>
        <v>0.16666666666666666</v>
      </c>
      <c r="E173" s="7">
        <f>E171/E172</f>
        <v>8.3333333333333329E-2</v>
      </c>
      <c r="F173" s="7">
        <f>F171/F172</f>
        <v>0</v>
      </c>
      <c r="G173" s="7">
        <f>G171/G172</f>
        <v>0.16666666666666666</v>
      </c>
      <c r="H173" s="7">
        <f>H171/H172</f>
        <v>0</v>
      </c>
      <c r="I173" s="7" t="s">
        <v>87</v>
      </c>
      <c r="J173" s="7">
        <f>J171/J172</f>
        <v>8.3333333333333329E-2</v>
      </c>
      <c r="K173" s="28"/>
      <c r="L173" s="29"/>
      <c r="M173" s="28"/>
      <c r="N173" s="4"/>
      <c r="O173" s="54"/>
      <c r="P173" s="49" t="s">
        <v>72</v>
      </c>
      <c r="Q173" s="49">
        <v>3</v>
      </c>
      <c r="R173" s="49">
        <v>12</v>
      </c>
      <c r="S173" s="49">
        <v>12</v>
      </c>
      <c r="T173" s="49">
        <v>12</v>
      </c>
      <c r="U173" s="49">
        <v>24</v>
      </c>
      <c r="V173" s="49">
        <v>12</v>
      </c>
      <c r="W173" s="49">
        <v>12</v>
      </c>
    </row>
    <row r="174" spans="1:23" x14ac:dyDescent="0.15">
      <c r="A174" s="27"/>
      <c r="B174" s="27" t="s">
        <v>34</v>
      </c>
      <c r="C174" s="5" t="s">
        <v>47</v>
      </c>
      <c r="D174" s="6">
        <f>R173</f>
        <v>12</v>
      </c>
      <c r="E174" s="6">
        <f t="shared" ref="E174:I174" si="118">S173</f>
        <v>12</v>
      </c>
      <c r="F174" s="6">
        <f t="shared" si="118"/>
        <v>12</v>
      </c>
      <c r="G174" s="6">
        <f t="shared" si="118"/>
        <v>24</v>
      </c>
      <c r="H174" s="6">
        <f t="shared" si="118"/>
        <v>12</v>
      </c>
      <c r="I174" s="6">
        <f t="shared" si="118"/>
        <v>12</v>
      </c>
      <c r="J174" s="6">
        <f>SUM(D174:I174)</f>
        <v>84</v>
      </c>
      <c r="K174" s="30">
        <f>128*N$22</f>
        <v>32.904884318766065</v>
      </c>
      <c r="L174" s="29">
        <f>(D174*K$16+E174*L$16+F174*M$16+G174*N$16+H174*O$16+I174*P$16+Q173*Q$16)/1000000</f>
        <v>0.47630400000000001</v>
      </c>
      <c r="M174" s="28">
        <f t="shared" ref="M174" si="119">K174/L174</f>
        <v>69.083787494470059</v>
      </c>
      <c r="N174" s="15"/>
      <c r="O174" s="54"/>
      <c r="P174" s="49" t="s">
        <v>73</v>
      </c>
      <c r="Q174" s="49">
        <v>3</v>
      </c>
      <c r="R174" s="49">
        <v>12</v>
      </c>
      <c r="S174" s="49">
        <v>12</v>
      </c>
      <c r="T174" s="49">
        <v>12</v>
      </c>
      <c r="U174" s="49">
        <v>24</v>
      </c>
      <c r="V174" s="49">
        <v>12</v>
      </c>
      <c r="W174" s="49">
        <v>12</v>
      </c>
    </row>
    <row r="175" spans="1:23" x14ac:dyDescent="0.15">
      <c r="A175" s="27"/>
      <c r="B175" s="27"/>
      <c r="C175" s="5" t="s">
        <v>39</v>
      </c>
      <c r="D175" s="11">
        <f>D171/D174</f>
        <v>0.16666666666666666</v>
      </c>
      <c r="E175" s="11">
        <f t="shared" ref="E175:J175" si="120">E171/E174</f>
        <v>8.3333333333333329E-2</v>
      </c>
      <c r="F175" s="11">
        <f t="shared" si="120"/>
        <v>0</v>
      </c>
      <c r="G175" s="11">
        <f t="shared" si="120"/>
        <v>8.3333333333333329E-2</v>
      </c>
      <c r="H175" s="11">
        <f t="shared" si="120"/>
        <v>0</v>
      </c>
      <c r="I175" s="11">
        <f t="shared" si="120"/>
        <v>0</v>
      </c>
      <c r="J175" s="11">
        <f t="shared" si="120"/>
        <v>5.9523809523809521E-2</v>
      </c>
      <c r="K175" s="31"/>
      <c r="L175" s="29"/>
      <c r="M175" s="28"/>
      <c r="N175" s="4"/>
      <c r="O175" s="54"/>
      <c r="P175" s="49" t="s">
        <v>74</v>
      </c>
      <c r="Q175" s="49"/>
      <c r="R175" s="49">
        <v>0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</row>
    <row r="176" spans="1:23" x14ac:dyDescent="0.15">
      <c r="A176" s="27"/>
      <c r="B176" s="27" t="s">
        <v>36</v>
      </c>
      <c r="C176" s="5" t="s">
        <v>47</v>
      </c>
      <c r="D176" s="12">
        <f>R210</f>
        <v>16</v>
      </c>
      <c r="E176" s="12">
        <f t="shared" ref="E176:I176" si="121">S210</f>
        <v>24</v>
      </c>
      <c r="F176" s="12">
        <f t="shared" si="121"/>
        <v>8</v>
      </c>
      <c r="G176" s="12">
        <f t="shared" si="121"/>
        <v>24</v>
      </c>
      <c r="H176" s="12">
        <f t="shared" si="121"/>
        <v>4</v>
      </c>
      <c r="I176" s="12">
        <f t="shared" si="121"/>
        <v>8</v>
      </c>
      <c r="J176" s="12">
        <f>SUM(D176:I176)</f>
        <v>84</v>
      </c>
      <c r="K176" s="28">
        <f>128*N$24</f>
        <v>9.9378881987577632</v>
      </c>
      <c r="L176" s="29">
        <f>(D176*K$16+E176*L$16+F176*M$16+G176*N$16+H176*O$16+I176*P$16+Q210*Q$16)/1000000</f>
        <v>0.312249</v>
      </c>
      <c r="M176" s="28">
        <f t="shared" ref="M176" si="122">K176/L176</f>
        <v>31.826805526223506</v>
      </c>
      <c r="N176" s="15"/>
      <c r="O176" s="54"/>
      <c r="P176" s="49" t="s">
        <v>75</v>
      </c>
      <c r="Q176" s="49">
        <v>6</v>
      </c>
      <c r="R176" s="49">
        <v>24</v>
      </c>
      <c r="S176" s="49">
        <v>24</v>
      </c>
      <c r="T176" s="49">
        <v>24</v>
      </c>
      <c r="U176" s="49">
        <v>48</v>
      </c>
      <c r="V176" s="49">
        <v>24</v>
      </c>
      <c r="W176" s="49">
        <v>24</v>
      </c>
    </row>
    <row r="177" spans="1:23" x14ac:dyDescent="0.15">
      <c r="A177" s="27"/>
      <c r="B177" s="27"/>
      <c r="C177" s="5" t="s">
        <v>39</v>
      </c>
      <c r="D177" s="11">
        <f>D171/D176</f>
        <v>0.125</v>
      </c>
      <c r="E177" s="11">
        <f t="shared" ref="E177:J177" si="123">E171/E176</f>
        <v>4.1666666666666664E-2</v>
      </c>
      <c r="F177" s="11">
        <f t="shared" si="123"/>
        <v>0</v>
      </c>
      <c r="G177" s="11">
        <f t="shared" si="123"/>
        <v>8.3333333333333329E-2</v>
      </c>
      <c r="H177" s="11">
        <f t="shared" si="123"/>
        <v>0</v>
      </c>
      <c r="I177" s="11">
        <f t="shared" si="123"/>
        <v>0</v>
      </c>
      <c r="J177" s="11">
        <f t="shared" si="123"/>
        <v>5.9523809523809521E-2</v>
      </c>
      <c r="K177" s="28"/>
      <c r="L177" s="29"/>
      <c r="M177" s="28"/>
      <c r="N177" s="4"/>
      <c r="O177" s="54"/>
      <c r="P177" s="49" t="s">
        <v>76</v>
      </c>
      <c r="Q177" s="49">
        <v>2</v>
      </c>
      <c r="R177" s="49">
        <v>8</v>
      </c>
      <c r="S177" s="49">
        <v>8</v>
      </c>
      <c r="T177" s="49">
        <v>8</v>
      </c>
      <c r="U177" s="49">
        <v>16</v>
      </c>
      <c r="V177" s="49">
        <v>8</v>
      </c>
      <c r="W177" s="49">
        <v>8</v>
      </c>
    </row>
    <row r="178" spans="1:23" x14ac:dyDescent="0.15">
      <c r="A178" s="27"/>
      <c r="B178" s="27" t="s">
        <v>37</v>
      </c>
      <c r="C178" s="5" t="s">
        <v>47</v>
      </c>
      <c r="D178" s="6">
        <f>R99</f>
        <v>12</v>
      </c>
      <c r="E178" s="6">
        <f t="shared" ref="E178:I178" si="124">S99</f>
        <v>24</v>
      </c>
      <c r="F178" s="6">
        <f t="shared" si="124"/>
        <v>6</v>
      </c>
      <c r="G178" s="6">
        <f t="shared" si="124"/>
        <v>12</v>
      </c>
      <c r="H178" s="6">
        <f t="shared" si="124"/>
        <v>12</v>
      </c>
      <c r="I178" s="6">
        <f t="shared" si="124"/>
        <v>0</v>
      </c>
      <c r="J178" s="6">
        <f>SUM(D178:I178)</f>
        <v>66</v>
      </c>
      <c r="K178" s="28">
        <f>128*N$26</f>
        <v>64</v>
      </c>
      <c r="L178" s="29">
        <f>(D178*K$16+E178*L$16+F178*M$16+G178*N$16+H178*O$16+I178*P$16+Q99*Q$16)/1000000</f>
        <v>0.349578</v>
      </c>
      <c r="M178" s="28">
        <f t="shared" ref="M178" si="125">K178/L178</f>
        <v>183.07788247544181</v>
      </c>
      <c r="N178" s="15"/>
      <c r="O178" s="54"/>
      <c r="P178" s="49" t="s">
        <v>77</v>
      </c>
      <c r="Q178" s="49">
        <v>4</v>
      </c>
      <c r="R178" s="49">
        <v>16</v>
      </c>
      <c r="S178" s="49">
        <v>16</v>
      </c>
      <c r="T178" s="49">
        <v>16</v>
      </c>
      <c r="U178" s="49">
        <v>32</v>
      </c>
      <c r="V178" s="49">
        <v>16</v>
      </c>
      <c r="W178" s="49">
        <v>16</v>
      </c>
    </row>
    <row r="179" spans="1:23" x14ac:dyDescent="0.15">
      <c r="A179" s="27"/>
      <c r="B179" s="27"/>
      <c r="C179" s="5" t="s">
        <v>39</v>
      </c>
      <c r="D179" s="7">
        <f>D171/D178</f>
        <v>0.16666666666666666</v>
      </c>
      <c r="E179" s="7">
        <f t="shared" ref="E179:H179" si="126">E171/E178</f>
        <v>4.1666666666666664E-2</v>
      </c>
      <c r="F179" s="7">
        <f t="shared" si="126"/>
        <v>0</v>
      </c>
      <c r="G179" s="7">
        <f t="shared" si="126"/>
        <v>0.16666666666666666</v>
      </c>
      <c r="H179" s="7">
        <f t="shared" si="126"/>
        <v>0</v>
      </c>
      <c r="I179" s="7" t="s">
        <v>87</v>
      </c>
      <c r="J179" s="7">
        <f t="shared" ref="J179" si="127">J171/J178</f>
        <v>7.575757575757576E-2</v>
      </c>
      <c r="K179" s="28"/>
      <c r="L179" s="29"/>
      <c r="M179" s="28"/>
      <c r="N179" s="4"/>
      <c r="O179" s="55"/>
      <c r="P179" s="49" t="s">
        <v>78</v>
      </c>
      <c r="Q179" s="49">
        <v>4</v>
      </c>
      <c r="R179" s="49">
        <v>16</v>
      </c>
      <c r="S179" s="49">
        <v>16</v>
      </c>
      <c r="T179" s="49">
        <v>16</v>
      </c>
      <c r="U179" s="49">
        <v>32</v>
      </c>
      <c r="V179" s="49">
        <v>16</v>
      </c>
      <c r="W179" s="49">
        <v>16</v>
      </c>
    </row>
    <row r="180" spans="1:23" x14ac:dyDescent="0.15">
      <c r="A180" s="27"/>
      <c r="B180" s="32" t="s">
        <v>38</v>
      </c>
      <c r="C180" s="5" t="s">
        <v>47</v>
      </c>
      <c r="D180" s="14">
        <f>R62</f>
        <v>7</v>
      </c>
      <c r="E180" s="14">
        <f t="shared" ref="E180:I180" si="128">S62</f>
        <v>7</v>
      </c>
      <c r="F180" s="14">
        <f t="shared" si="128"/>
        <v>3</v>
      </c>
      <c r="G180" s="14">
        <f t="shared" si="128"/>
        <v>6</v>
      </c>
      <c r="H180" s="14">
        <f t="shared" si="128"/>
        <v>4</v>
      </c>
      <c r="I180" s="14">
        <f t="shared" si="128"/>
        <v>4</v>
      </c>
      <c r="J180" s="14">
        <f>SUM(D180:I180)</f>
        <v>31</v>
      </c>
      <c r="K180" s="28">
        <f>128*N$28</f>
        <v>64</v>
      </c>
      <c r="L180" s="29">
        <f>(D180*K$16+E180*L$16+F180*M$16+G180*N$16+H180*O$16+I180*P$16+Q62*Q$16)/1000000</f>
        <v>0.21779699999999999</v>
      </c>
      <c r="M180" s="28">
        <f t="shared" ref="M180" si="129">K180/L180</f>
        <v>293.8516141177335</v>
      </c>
      <c r="N180" s="15"/>
      <c r="O180" s="49" t="s">
        <v>156</v>
      </c>
      <c r="P180" s="49" t="s">
        <v>154</v>
      </c>
      <c r="Q180" s="49" t="s">
        <v>155</v>
      </c>
      <c r="R180" s="49" t="s">
        <v>1</v>
      </c>
      <c r="S180" s="49" t="s">
        <v>2</v>
      </c>
      <c r="T180" s="49" t="s">
        <v>3</v>
      </c>
      <c r="U180" s="49" t="s">
        <v>4</v>
      </c>
      <c r="V180" s="49" t="s">
        <v>86</v>
      </c>
      <c r="W180" s="49" t="s">
        <v>5</v>
      </c>
    </row>
    <row r="181" spans="1:23" x14ac:dyDescent="0.15">
      <c r="A181" s="27"/>
      <c r="B181" s="27"/>
      <c r="C181" s="5" t="s">
        <v>39</v>
      </c>
      <c r="D181" s="13">
        <f>D171/D180</f>
        <v>0.2857142857142857</v>
      </c>
      <c r="E181" s="13">
        <f t="shared" ref="E181:J181" si="130">E171/E180</f>
        <v>0.14285714285714285</v>
      </c>
      <c r="F181" s="13">
        <f t="shared" si="130"/>
        <v>0</v>
      </c>
      <c r="G181" s="13">
        <f t="shared" si="130"/>
        <v>0.33333333333333331</v>
      </c>
      <c r="H181" s="13">
        <f t="shared" si="130"/>
        <v>0</v>
      </c>
      <c r="I181" s="13">
        <f t="shared" si="130"/>
        <v>0</v>
      </c>
      <c r="J181" s="13">
        <f t="shared" si="130"/>
        <v>0.16129032258064516</v>
      </c>
      <c r="K181" s="28"/>
      <c r="L181" s="29"/>
      <c r="M181" s="28"/>
      <c r="N181" s="4"/>
      <c r="O181" s="53" t="s">
        <v>35</v>
      </c>
      <c r="P181" s="49" t="s">
        <v>0</v>
      </c>
      <c r="Q181" s="49">
        <v>2</v>
      </c>
      <c r="R181" s="49">
        <v>16</v>
      </c>
      <c r="S181" s="49">
        <v>24</v>
      </c>
      <c r="T181" s="49">
        <v>8</v>
      </c>
      <c r="U181" s="49">
        <v>24</v>
      </c>
      <c r="V181" s="49">
        <v>4</v>
      </c>
      <c r="W181" s="49">
        <v>8</v>
      </c>
    </row>
    <row r="182" spans="1:23" x14ac:dyDescent="0.15">
      <c r="A182" s="27" t="s">
        <v>125</v>
      </c>
      <c r="B182" s="10"/>
      <c r="C182" s="10" t="s">
        <v>46</v>
      </c>
      <c r="D182" s="6">
        <v>0</v>
      </c>
      <c r="E182" s="6">
        <v>0</v>
      </c>
      <c r="F182" s="6">
        <v>2</v>
      </c>
      <c r="G182" s="6">
        <v>4</v>
      </c>
      <c r="H182" s="6">
        <v>4</v>
      </c>
      <c r="I182" s="6">
        <v>4</v>
      </c>
      <c r="J182" s="6">
        <f>SUM(D182:I182)</f>
        <v>14</v>
      </c>
      <c r="K182" s="8"/>
      <c r="L182" s="8"/>
      <c r="M182" s="8"/>
      <c r="O182" s="54"/>
      <c r="P182" s="49" t="s">
        <v>6</v>
      </c>
      <c r="Q182" s="49"/>
      <c r="R182" s="49">
        <v>0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</row>
    <row r="183" spans="1:23" ht="15" customHeight="1" x14ac:dyDescent="0.15">
      <c r="A183" s="27"/>
      <c r="B183" s="26" t="s">
        <v>94</v>
      </c>
      <c r="C183" s="5" t="s">
        <v>47</v>
      </c>
      <c r="D183" s="6">
        <f>R137</f>
        <v>12</v>
      </c>
      <c r="E183" s="6">
        <f t="shared" ref="E183:I183" si="131">S137</f>
        <v>12</v>
      </c>
      <c r="F183" s="6">
        <f t="shared" si="131"/>
        <v>12</v>
      </c>
      <c r="G183" s="6">
        <f t="shared" si="131"/>
        <v>12</v>
      </c>
      <c r="H183" s="6">
        <f t="shared" si="131"/>
        <v>12</v>
      </c>
      <c r="I183" s="6">
        <f t="shared" si="131"/>
        <v>0</v>
      </c>
      <c r="J183" s="6">
        <f>SUM(D183:I183)</f>
        <v>60</v>
      </c>
      <c r="K183" s="28">
        <f>128*N$20</f>
        <v>59.534883720930232</v>
      </c>
      <c r="L183" s="29">
        <f>(D183*K$16+E183*L$16+F183*M$16+G183*N$16+H183*O$16+I183*P$16+Q137*Q$16)/1000000</f>
        <v>0.36944399999999999</v>
      </c>
      <c r="M183" s="28">
        <f>K183/L183</f>
        <v>161.14724754206384</v>
      </c>
      <c r="N183" s="15"/>
      <c r="O183" s="54"/>
      <c r="P183" s="49" t="s">
        <v>7</v>
      </c>
      <c r="Q183" s="49">
        <v>3</v>
      </c>
      <c r="R183" s="49">
        <v>24</v>
      </c>
      <c r="S183" s="49">
        <v>36</v>
      </c>
      <c r="T183" s="49">
        <v>12</v>
      </c>
      <c r="U183" s="49">
        <v>36</v>
      </c>
      <c r="V183" s="49">
        <v>6</v>
      </c>
      <c r="W183" s="49">
        <v>12</v>
      </c>
    </row>
    <row r="184" spans="1:23" x14ac:dyDescent="0.15">
      <c r="A184" s="27"/>
      <c r="B184" s="27"/>
      <c r="C184" s="5" t="s">
        <v>39</v>
      </c>
      <c r="D184" s="7">
        <f>D182/D183</f>
        <v>0</v>
      </c>
      <c r="E184" s="7">
        <f>E182/E183</f>
        <v>0</v>
      </c>
      <c r="F184" s="7">
        <f>F182/F183</f>
        <v>0.16666666666666666</v>
      </c>
      <c r="G184" s="7">
        <f>G182/G183</f>
        <v>0.33333333333333331</v>
      </c>
      <c r="H184" s="7">
        <f>H182/H183</f>
        <v>0.33333333333333331</v>
      </c>
      <c r="I184" s="7" t="s">
        <v>87</v>
      </c>
      <c r="J184" s="7">
        <f>J182/J183</f>
        <v>0.23333333333333334</v>
      </c>
      <c r="K184" s="28"/>
      <c r="L184" s="29"/>
      <c r="M184" s="28"/>
      <c r="N184" s="4"/>
      <c r="O184" s="54"/>
      <c r="P184" s="49" t="s">
        <v>8</v>
      </c>
      <c r="Q184" s="49">
        <v>3</v>
      </c>
      <c r="R184" s="49">
        <v>24</v>
      </c>
      <c r="S184" s="49">
        <v>36</v>
      </c>
      <c r="T184" s="49">
        <v>12</v>
      </c>
      <c r="U184" s="49">
        <v>36</v>
      </c>
      <c r="V184" s="49">
        <v>6</v>
      </c>
      <c r="W184" s="49">
        <v>12</v>
      </c>
    </row>
    <row r="185" spans="1:23" x14ac:dyDescent="0.15">
      <c r="A185" s="27"/>
      <c r="B185" s="27" t="s">
        <v>34</v>
      </c>
      <c r="C185" s="5" t="s">
        <v>47</v>
      </c>
      <c r="D185" s="6">
        <f>R174</f>
        <v>12</v>
      </c>
      <c r="E185" s="6">
        <f t="shared" ref="E185:I185" si="132">S174</f>
        <v>12</v>
      </c>
      <c r="F185" s="6">
        <f t="shared" si="132"/>
        <v>12</v>
      </c>
      <c r="G185" s="6">
        <f t="shared" si="132"/>
        <v>24</v>
      </c>
      <c r="H185" s="6">
        <f t="shared" si="132"/>
        <v>12</v>
      </c>
      <c r="I185" s="6">
        <f t="shared" si="132"/>
        <v>12</v>
      </c>
      <c r="J185" s="6">
        <f>SUM(D185:I185)</f>
        <v>84</v>
      </c>
      <c r="K185" s="30">
        <f>128*N$22</f>
        <v>32.904884318766065</v>
      </c>
      <c r="L185" s="29">
        <f>(D185*K$16+E185*L$16+F185*M$16+G185*N$16+H185*O$16+I185*P$16+Q174*Q$16)/1000000</f>
        <v>0.47630400000000001</v>
      </c>
      <c r="M185" s="28">
        <f t="shared" ref="M185" si="133">K185/L185</f>
        <v>69.083787494470059</v>
      </c>
      <c r="N185" s="15"/>
      <c r="O185" s="54"/>
      <c r="P185" s="49" t="s">
        <v>9</v>
      </c>
      <c r="Q185" s="49">
        <v>2</v>
      </c>
      <c r="R185" s="49">
        <v>16</v>
      </c>
      <c r="S185" s="49">
        <v>24</v>
      </c>
      <c r="T185" s="49">
        <v>8</v>
      </c>
      <c r="U185" s="49">
        <v>24</v>
      </c>
      <c r="V185" s="49">
        <v>4</v>
      </c>
      <c r="W185" s="49">
        <v>8</v>
      </c>
    </row>
    <row r="186" spans="1:23" x14ac:dyDescent="0.15">
      <c r="A186" s="27"/>
      <c r="B186" s="27"/>
      <c r="C186" s="5" t="s">
        <v>39</v>
      </c>
      <c r="D186" s="11">
        <f>D182/D185</f>
        <v>0</v>
      </c>
      <c r="E186" s="11">
        <f t="shared" ref="E186:J186" si="134">E182/E185</f>
        <v>0</v>
      </c>
      <c r="F186" s="11">
        <f t="shared" si="134"/>
        <v>0.16666666666666666</v>
      </c>
      <c r="G186" s="11">
        <f t="shared" si="134"/>
        <v>0.16666666666666666</v>
      </c>
      <c r="H186" s="11">
        <f t="shared" si="134"/>
        <v>0.33333333333333331</v>
      </c>
      <c r="I186" s="11">
        <f t="shared" si="134"/>
        <v>0.33333333333333331</v>
      </c>
      <c r="J186" s="11">
        <f t="shared" si="134"/>
        <v>0.16666666666666666</v>
      </c>
      <c r="K186" s="31"/>
      <c r="L186" s="29"/>
      <c r="M186" s="28"/>
      <c r="N186" s="4"/>
      <c r="O186" s="54"/>
      <c r="P186" s="49" t="s">
        <v>51</v>
      </c>
      <c r="Q186" s="49">
        <v>2</v>
      </c>
      <c r="R186" s="49">
        <v>16</v>
      </c>
      <c r="S186" s="49">
        <v>24</v>
      </c>
      <c r="T186" s="49">
        <v>8</v>
      </c>
      <c r="U186" s="49">
        <v>24</v>
      </c>
      <c r="V186" s="49">
        <v>4</v>
      </c>
      <c r="W186" s="49">
        <v>8</v>
      </c>
    </row>
    <row r="187" spans="1:23" x14ac:dyDescent="0.15">
      <c r="A187" s="27"/>
      <c r="B187" s="27" t="s">
        <v>36</v>
      </c>
      <c r="C187" s="5" t="s">
        <v>47</v>
      </c>
      <c r="D187" s="12" t="s">
        <v>117</v>
      </c>
      <c r="E187" s="12" t="s">
        <v>117</v>
      </c>
      <c r="F187" s="12" t="s">
        <v>117</v>
      </c>
      <c r="G187" s="12" t="s">
        <v>117</v>
      </c>
      <c r="H187" s="12" t="s">
        <v>117</v>
      </c>
      <c r="I187" s="12" t="s">
        <v>117</v>
      </c>
      <c r="J187" s="12" t="s">
        <v>117</v>
      </c>
      <c r="K187" s="28" t="s">
        <v>118</v>
      </c>
      <c r="L187" s="28" t="s">
        <v>118</v>
      </c>
      <c r="M187" s="28" t="s">
        <v>119</v>
      </c>
      <c r="N187" s="15"/>
      <c r="O187" s="54"/>
      <c r="P187" s="49" t="s">
        <v>52</v>
      </c>
      <c r="Q187" s="49">
        <v>4</v>
      </c>
      <c r="R187" s="49">
        <v>32</v>
      </c>
      <c r="S187" s="49">
        <v>48</v>
      </c>
      <c r="T187" s="49">
        <v>16</v>
      </c>
      <c r="U187" s="49">
        <v>48</v>
      </c>
      <c r="V187" s="49">
        <v>8</v>
      </c>
      <c r="W187" s="49">
        <v>16</v>
      </c>
    </row>
    <row r="188" spans="1:23" x14ac:dyDescent="0.15">
      <c r="A188" s="27"/>
      <c r="B188" s="27"/>
      <c r="C188" s="5" t="s">
        <v>39</v>
      </c>
      <c r="D188" s="12" t="s">
        <v>117</v>
      </c>
      <c r="E188" s="12" t="s">
        <v>117</v>
      </c>
      <c r="F188" s="12" t="s">
        <v>117</v>
      </c>
      <c r="G188" s="12" t="s">
        <v>117</v>
      </c>
      <c r="H188" s="12" t="s">
        <v>117</v>
      </c>
      <c r="I188" s="12" t="s">
        <v>117</v>
      </c>
      <c r="J188" s="12" t="s">
        <v>117</v>
      </c>
      <c r="K188" s="28"/>
      <c r="L188" s="28"/>
      <c r="M188" s="28"/>
      <c r="N188" s="4"/>
      <c r="O188" s="54"/>
      <c r="P188" s="49" t="s">
        <v>10</v>
      </c>
      <c r="Q188" s="49">
        <v>1</v>
      </c>
      <c r="R188" s="49">
        <v>8</v>
      </c>
      <c r="S188" s="49">
        <v>12</v>
      </c>
      <c r="T188" s="49">
        <v>4</v>
      </c>
      <c r="U188" s="49">
        <v>12</v>
      </c>
      <c r="V188" s="49">
        <v>2</v>
      </c>
      <c r="W188" s="49">
        <v>4</v>
      </c>
    </row>
    <row r="189" spans="1:23" x14ac:dyDescent="0.15">
      <c r="A189" s="27"/>
      <c r="B189" s="27" t="s">
        <v>37</v>
      </c>
      <c r="C189" s="5" t="s">
        <v>47</v>
      </c>
      <c r="D189" s="6">
        <f>R100</f>
        <v>16</v>
      </c>
      <c r="E189" s="6">
        <f t="shared" ref="E189:I189" si="135">S100</f>
        <v>32</v>
      </c>
      <c r="F189" s="6">
        <f t="shared" si="135"/>
        <v>8</v>
      </c>
      <c r="G189" s="6">
        <f t="shared" si="135"/>
        <v>16</v>
      </c>
      <c r="H189" s="6">
        <f t="shared" si="135"/>
        <v>16</v>
      </c>
      <c r="I189" s="6">
        <f t="shared" si="135"/>
        <v>0</v>
      </c>
      <c r="J189" s="6">
        <f>SUM(D189:I189)</f>
        <v>88</v>
      </c>
      <c r="K189" s="28">
        <f>128*N$26</f>
        <v>64</v>
      </c>
      <c r="L189" s="29">
        <f>(D189*K$16+E189*L$16+F189*M$16+G189*N$16+H189*O$16+I189*P$16+Q100*Q$16)/1000000</f>
        <v>0.46610400000000002</v>
      </c>
      <c r="M189" s="28">
        <f t="shared" ref="M189" si="136">K189/L189</f>
        <v>137.30841185658136</v>
      </c>
      <c r="N189" s="15"/>
      <c r="O189" s="54"/>
      <c r="P189" s="49" t="s">
        <v>53</v>
      </c>
      <c r="Q189" s="49">
        <v>7</v>
      </c>
      <c r="R189" s="49">
        <v>56</v>
      </c>
      <c r="S189" s="49">
        <v>84</v>
      </c>
      <c r="T189" s="49">
        <v>28</v>
      </c>
      <c r="U189" s="49">
        <v>84</v>
      </c>
      <c r="V189" s="49">
        <v>14</v>
      </c>
      <c r="W189" s="49">
        <v>28</v>
      </c>
    </row>
    <row r="190" spans="1:23" x14ac:dyDescent="0.15">
      <c r="A190" s="27"/>
      <c r="B190" s="27"/>
      <c r="C190" s="5" t="s">
        <v>39</v>
      </c>
      <c r="D190" s="7">
        <f>D182/D189</f>
        <v>0</v>
      </c>
      <c r="E190" s="7">
        <f t="shared" ref="E190:H190" si="137">E182/E189</f>
        <v>0</v>
      </c>
      <c r="F190" s="7">
        <f t="shared" si="137"/>
        <v>0.25</v>
      </c>
      <c r="G190" s="7">
        <f t="shared" si="137"/>
        <v>0.25</v>
      </c>
      <c r="H190" s="7">
        <f t="shared" si="137"/>
        <v>0.25</v>
      </c>
      <c r="I190" s="7" t="s">
        <v>87</v>
      </c>
      <c r="J190" s="7">
        <f t="shared" ref="J190" si="138">J182/J189</f>
        <v>0.15909090909090909</v>
      </c>
      <c r="K190" s="28"/>
      <c r="L190" s="29"/>
      <c r="M190" s="28"/>
      <c r="N190" s="4"/>
      <c r="O190" s="54"/>
      <c r="P190" s="49" t="s">
        <v>54</v>
      </c>
      <c r="Q190" s="49" t="s">
        <v>82</v>
      </c>
      <c r="R190" s="49" t="s">
        <v>82</v>
      </c>
      <c r="S190" s="49" t="s">
        <v>82</v>
      </c>
      <c r="T190" s="49" t="s">
        <v>82</v>
      </c>
      <c r="U190" s="49" t="s">
        <v>82</v>
      </c>
      <c r="V190" s="49" t="s">
        <v>82</v>
      </c>
      <c r="W190" s="49" t="s">
        <v>82</v>
      </c>
    </row>
    <row r="191" spans="1:23" x14ac:dyDescent="0.15">
      <c r="A191" s="27"/>
      <c r="B191" s="32" t="s">
        <v>38</v>
      </c>
      <c r="C191" s="5" t="s">
        <v>47</v>
      </c>
      <c r="D191" s="14">
        <f>R63</f>
        <v>7</v>
      </c>
      <c r="E191" s="14">
        <f t="shared" ref="E191:I191" si="139">S63</f>
        <v>7</v>
      </c>
      <c r="F191" s="14">
        <f t="shared" si="139"/>
        <v>3</v>
      </c>
      <c r="G191" s="14">
        <f t="shared" si="139"/>
        <v>6</v>
      </c>
      <c r="H191" s="14">
        <f t="shared" si="139"/>
        <v>4</v>
      </c>
      <c r="I191" s="14">
        <f t="shared" si="139"/>
        <v>4</v>
      </c>
      <c r="J191" s="14">
        <f>SUM(D191:I191)</f>
        <v>31</v>
      </c>
      <c r="K191" s="28">
        <f>128*N$28</f>
        <v>64</v>
      </c>
      <c r="L191" s="29">
        <f>(D191*K$16+E191*L$16+F191*M$16+G191*N$16+H191*O$16+I191*P$16+Q63*Q$16)/1000000</f>
        <v>0.21779699999999999</v>
      </c>
      <c r="M191" s="28">
        <f t="shared" ref="M191" si="140">K191/L191</f>
        <v>293.8516141177335</v>
      </c>
      <c r="N191" s="15"/>
      <c r="O191" s="54"/>
      <c r="P191" s="49" t="s">
        <v>55</v>
      </c>
      <c r="Q191" s="49" t="s">
        <v>82</v>
      </c>
      <c r="R191" s="49" t="s">
        <v>82</v>
      </c>
      <c r="S191" s="49" t="s">
        <v>82</v>
      </c>
      <c r="T191" s="49" t="s">
        <v>82</v>
      </c>
      <c r="U191" s="49" t="s">
        <v>82</v>
      </c>
      <c r="V191" s="49" t="s">
        <v>82</v>
      </c>
      <c r="W191" s="49" t="s">
        <v>82</v>
      </c>
    </row>
    <row r="192" spans="1:23" x14ac:dyDescent="0.15">
      <c r="A192" s="27"/>
      <c r="B192" s="27"/>
      <c r="C192" s="5" t="s">
        <v>39</v>
      </c>
      <c r="D192" s="13">
        <f>D182/D191</f>
        <v>0</v>
      </c>
      <c r="E192" s="13">
        <f t="shared" ref="E192:J192" si="141">E182/E191</f>
        <v>0</v>
      </c>
      <c r="F192" s="13">
        <f t="shared" si="141"/>
        <v>0.66666666666666663</v>
      </c>
      <c r="G192" s="13">
        <f t="shared" si="141"/>
        <v>0.66666666666666663</v>
      </c>
      <c r="H192" s="13">
        <f t="shared" si="141"/>
        <v>1</v>
      </c>
      <c r="I192" s="13">
        <f t="shared" si="141"/>
        <v>1</v>
      </c>
      <c r="J192" s="13">
        <f t="shared" si="141"/>
        <v>0.45161290322580644</v>
      </c>
      <c r="K192" s="28"/>
      <c r="L192" s="29"/>
      <c r="M192" s="28"/>
      <c r="N192" s="4"/>
      <c r="O192" s="54"/>
      <c r="P192" s="49" t="s">
        <v>56</v>
      </c>
      <c r="Q192" s="49">
        <v>3</v>
      </c>
      <c r="R192" s="49">
        <v>24</v>
      </c>
      <c r="S192" s="49">
        <v>36</v>
      </c>
      <c r="T192" s="49">
        <v>12</v>
      </c>
      <c r="U192" s="49">
        <v>36</v>
      </c>
      <c r="V192" s="49">
        <v>6</v>
      </c>
      <c r="W192" s="49">
        <v>12</v>
      </c>
    </row>
    <row r="193" spans="1:23" x14ac:dyDescent="0.15">
      <c r="A193" s="27" t="s">
        <v>126</v>
      </c>
      <c r="B193" s="10"/>
      <c r="C193" s="10" t="s">
        <v>46</v>
      </c>
      <c r="D193" s="6">
        <v>0</v>
      </c>
      <c r="E193" s="6">
        <v>0</v>
      </c>
      <c r="F193" s="6">
        <v>0</v>
      </c>
      <c r="G193" s="6">
        <v>8</v>
      </c>
      <c r="H193" s="6">
        <v>4</v>
      </c>
      <c r="I193" s="6">
        <v>0</v>
      </c>
      <c r="J193" s="6">
        <f>SUM(D193:I193)</f>
        <v>12</v>
      </c>
      <c r="K193" s="8"/>
      <c r="L193" s="8"/>
      <c r="M193" s="8"/>
      <c r="O193" s="54"/>
      <c r="P193" s="49" t="s">
        <v>57</v>
      </c>
      <c r="Q193" s="49">
        <v>1</v>
      </c>
      <c r="R193" s="49">
        <v>8</v>
      </c>
      <c r="S193" s="49">
        <v>12</v>
      </c>
      <c r="T193" s="49">
        <v>4</v>
      </c>
      <c r="U193" s="49">
        <v>12</v>
      </c>
      <c r="V193" s="49">
        <v>2</v>
      </c>
      <c r="W193" s="49">
        <v>4</v>
      </c>
    </row>
    <row r="194" spans="1:23" x14ac:dyDescent="0.15">
      <c r="A194" s="27"/>
      <c r="B194" s="26" t="s">
        <v>94</v>
      </c>
      <c r="C194" s="5" t="s">
        <v>47</v>
      </c>
      <c r="D194" s="6">
        <f>R139</f>
        <v>24</v>
      </c>
      <c r="E194" s="6">
        <f t="shared" ref="E194:I194" si="142">S139</f>
        <v>24</v>
      </c>
      <c r="F194" s="6">
        <f t="shared" si="142"/>
        <v>24</v>
      </c>
      <c r="G194" s="6">
        <f t="shared" si="142"/>
        <v>24</v>
      </c>
      <c r="H194" s="6">
        <f t="shared" si="142"/>
        <v>24</v>
      </c>
      <c r="I194" s="6">
        <f t="shared" si="142"/>
        <v>0</v>
      </c>
      <c r="J194" s="6">
        <f>SUM(D194:I194)</f>
        <v>120</v>
      </c>
      <c r="K194" s="28">
        <f>128*N$20</f>
        <v>59.534883720930232</v>
      </c>
      <c r="L194" s="29">
        <f>(D194*K$16+E194*L$16+F194*M$16+G194*N$16+H194*O$16+I194*P$16+Q139*Q$16)/1000000</f>
        <v>0.73888799999999999</v>
      </c>
      <c r="M194" s="28">
        <f>K194/L194</f>
        <v>80.573623771031919</v>
      </c>
      <c r="N194" s="15"/>
      <c r="O194" s="54"/>
      <c r="P194" s="49" t="s">
        <v>58</v>
      </c>
      <c r="Q194" s="49">
        <v>4</v>
      </c>
      <c r="R194" s="49">
        <v>32</v>
      </c>
      <c r="S194" s="49">
        <v>48</v>
      </c>
      <c r="T194" s="49">
        <v>16</v>
      </c>
      <c r="U194" s="49">
        <v>48</v>
      </c>
      <c r="V194" s="49">
        <v>8</v>
      </c>
      <c r="W194" s="49">
        <v>16</v>
      </c>
    </row>
    <row r="195" spans="1:23" x14ac:dyDescent="0.15">
      <c r="A195" s="27"/>
      <c r="B195" s="27"/>
      <c r="C195" s="5" t="s">
        <v>39</v>
      </c>
      <c r="D195" s="7">
        <f>D193/D194</f>
        <v>0</v>
      </c>
      <c r="E195" s="7">
        <f>E193/E194</f>
        <v>0</v>
      </c>
      <c r="F195" s="7">
        <f>F193/F194</f>
        <v>0</v>
      </c>
      <c r="G195" s="7">
        <f>G193/G194</f>
        <v>0.33333333333333331</v>
      </c>
      <c r="H195" s="7">
        <f>H193/H194</f>
        <v>0.16666666666666666</v>
      </c>
      <c r="I195" s="7" t="s">
        <v>87</v>
      </c>
      <c r="J195" s="7">
        <f>J193/J194</f>
        <v>0.1</v>
      </c>
      <c r="K195" s="28"/>
      <c r="L195" s="29"/>
      <c r="M195" s="28"/>
      <c r="N195" s="4"/>
      <c r="O195" s="54"/>
      <c r="P195" s="49" t="s">
        <v>80</v>
      </c>
      <c r="Q195" s="49">
        <v>3</v>
      </c>
      <c r="R195" s="49">
        <v>24</v>
      </c>
      <c r="S195" s="49">
        <v>36</v>
      </c>
      <c r="T195" s="49">
        <v>12</v>
      </c>
      <c r="U195" s="49">
        <v>36</v>
      </c>
      <c r="V195" s="49">
        <v>6</v>
      </c>
      <c r="W195" s="49">
        <v>12</v>
      </c>
    </row>
    <row r="196" spans="1:23" x14ac:dyDescent="0.15">
      <c r="A196" s="27"/>
      <c r="B196" s="27" t="s">
        <v>34</v>
      </c>
      <c r="C196" s="5" t="s">
        <v>47</v>
      </c>
      <c r="D196" s="6">
        <f>R176</f>
        <v>24</v>
      </c>
      <c r="E196" s="6">
        <f t="shared" ref="E196:I196" si="143">S176</f>
        <v>24</v>
      </c>
      <c r="F196" s="6">
        <f t="shared" si="143"/>
        <v>24</v>
      </c>
      <c r="G196" s="6">
        <f t="shared" si="143"/>
        <v>48</v>
      </c>
      <c r="H196" s="6">
        <f t="shared" si="143"/>
        <v>24</v>
      </c>
      <c r="I196" s="6">
        <f t="shared" si="143"/>
        <v>24</v>
      </c>
      <c r="J196" s="6">
        <f>SUM(D196:I196)</f>
        <v>168</v>
      </c>
      <c r="K196" s="30">
        <f>128*N$22</f>
        <v>32.904884318766065</v>
      </c>
      <c r="L196" s="29">
        <f>(D196*K$16+E196*L$16+F196*M$16+G196*N$16+H196*O$16+I196*P$16+Q176*Q$16)/1000000</f>
        <v>0.95260800000000001</v>
      </c>
      <c r="M196" s="28">
        <f t="shared" ref="M196" si="144">K196/L196</f>
        <v>34.541893747235029</v>
      </c>
      <c r="N196" s="15"/>
      <c r="O196" s="54"/>
      <c r="P196" s="49" t="s">
        <v>81</v>
      </c>
      <c r="Q196" s="49" t="s">
        <v>152</v>
      </c>
      <c r="R196" s="49" t="s">
        <v>152</v>
      </c>
      <c r="S196" s="49" t="s">
        <v>152</v>
      </c>
      <c r="T196" s="49" t="s">
        <v>152</v>
      </c>
      <c r="U196" s="49" t="s">
        <v>152</v>
      </c>
      <c r="V196" s="49" t="s">
        <v>152</v>
      </c>
      <c r="W196" s="49" t="s">
        <v>152</v>
      </c>
    </row>
    <row r="197" spans="1:23" x14ac:dyDescent="0.15">
      <c r="A197" s="27"/>
      <c r="B197" s="27"/>
      <c r="C197" s="5" t="s">
        <v>39</v>
      </c>
      <c r="D197" s="11">
        <f>D193/D196</f>
        <v>0</v>
      </c>
      <c r="E197" s="11">
        <f t="shared" ref="E197:J197" si="145">E193/E196</f>
        <v>0</v>
      </c>
      <c r="F197" s="11">
        <f t="shared" si="145"/>
        <v>0</v>
      </c>
      <c r="G197" s="11">
        <f t="shared" si="145"/>
        <v>0.16666666666666666</v>
      </c>
      <c r="H197" s="11">
        <f t="shared" si="145"/>
        <v>0.16666666666666666</v>
      </c>
      <c r="I197" s="11">
        <f t="shared" si="145"/>
        <v>0</v>
      </c>
      <c r="J197" s="11">
        <f t="shared" si="145"/>
        <v>7.1428571428571425E-2</v>
      </c>
      <c r="K197" s="31"/>
      <c r="L197" s="29"/>
      <c r="M197" s="28"/>
      <c r="N197" s="4"/>
      <c r="O197" s="54"/>
      <c r="P197" s="49" t="s">
        <v>59</v>
      </c>
      <c r="Q197" s="49">
        <v>2</v>
      </c>
      <c r="R197" s="49">
        <v>16</v>
      </c>
      <c r="S197" s="49">
        <v>24</v>
      </c>
      <c r="T197" s="49">
        <v>8</v>
      </c>
      <c r="U197" s="49">
        <v>24</v>
      </c>
      <c r="V197" s="49">
        <v>4</v>
      </c>
      <c r="W197" s="49">
        <v>8</v>
      </c>
    </row>
    <row r="198" spans="1:23" x14ac:dyDescent="0.15">
      <c r="A198" s="27"/>
      <c r="B198" s="27" t="s">
        <v>36</v>
      </c>
      <c r="C198" s="5" t="s">
        <v>47</v>
      </c>
      <c r="D198" s="12" t="s">
        <v>117</v>
      </c>
      <c r="E198" s="12" t="s">
        <v>117</v>
      </c>
      <c r="F198" s="12" t="s">
        <v>117</v>
      </c>
      <c r="G198" s="12" t="s">
        <v>117</v>
      </c>
      <c r="H198" s="12" t="s">
        <v>117</v>
      </c>
      <c r="I198" s="12" t="s">
        <v>117</v>
      </c>
      <c r="J198" s="12" t="s">
        <v>117</v>
      </c>
      <c r="K198" s="28" t="s">
        <v>118</v>
      </c>
      <c r="L198" s="28" t="s">
        <v>118</v>
      </c>
      <c r="M198" s="28" t="s">
        <v>119</v>
      </c>
      <c r="N198" s="15"/>
      <c r="O198" s="54"/>
      <c r="P198" s="49" t="s">
        <v>60</v>
      </c>
      <c r="Q198" s="49">
        <v>3</v>
      </c>
      <c r="R198" s="49">
        <v>24</v>
      </c>
      <c r="S198" s="49">
        <v>36</v>
      </c>
      <c r="T198" s="49">
        <v>12</v>
      </c>
      <c r="U198" s="49">
        <v>36</v>
      </c>
      <c r="V198" s="49">
        <v>6</v>
      </c>
      <c r="W198" s="49">
        <v>12</v>
      </c>
    </row>
    <row r="199" spans="1:23" x14ac:dyDescent="0.15">
      <c r="A199" s="27"/>
      <c r="B199" s="27"/>
      <c r="C199" s="5" t="s">
        <v>39</v>
      </c>
      <c r="D199" s="12" t="s">
        <v>117</v>
      </c>
      <c r="E199" s="12" t="s">
        <v>117</v>
      </c>
      <c r="F199" s="12" t="s">
        <v>117</v>
      </c>
      <c r="G199" s="12" t="s">
        <v>117</v>
      </c>
      <c r="H199" s="12" t="s">
        <v>117</v>
      </c>
      <c r="I199" s="12" t="s">
        <v>117</v>
      </c>
      <c r="J199" s="12" t="s">
        <v>117</v>
      </c>
      <c r="K199" s="28"/>
      <c r="L199" s="28"/>
      <c r="M199" s="28"/>
      <c r="N199" s="4"/>
      <c r="O199" s="54"/>
      <c r="P199" s="49" t="s">
        <v>61</v>
      </c>
      <c r="Q199" s="49" t="s">
        <v>82</v>
      </c>
      <c r="R199" s="49" t="s">
        <v>82</v>
      </c>
      <c r="S199" s="49" t="s">
        <v>82</v>
      </c>
      <c r="T199" s="49" t="s">
        <v>82</v>
      </c>
      <c r="U199" s="49" t="s">
        <v>82</v>
      </c>
      <c r="V199" s="49" t="s">
        <v>82</v>
      </c>
      <c r="W199" s="49" t="s">
        <v>82</v>
      </c>
    </row>
    <row r="200" spans="1:23" x14ac:dyDescent="0.15">
      <c r="A200" s="27"/>
      <c r="B200" s="27" t="s">
        <v>37</v>
      </c>
      <c r="C200" s="5" t="s">
        <v>47</v>
      </c>
      <c r="D200" s="6">
        <f>R100</f>
        <v>16</v>
      </c>
      <c r="E200" s="6">
        <f t="shared" ref="E200:I200" si="146">S100</f>
        <v>32</v>
      </c>
      <c r="F200" s="6">
        <f t="shared" si="146"/>
        <v>8</v>
      </c>
      <c r="G200" s="6">
        <f t="shared" si="146"/>
        <v>16</v>
      </c>
      <c r="H200" s="6">
        <f t="shared" si="146"/>
        <v>16</v>
      </c>
      <c r="I200" s="6">
        <f t="shared" si="146"/>
        <v>0</v>
      </c>
      <c r="J200" s="6">
        <f>SUM(D200:I200)</f>
        <v>88</v>
      </c>
      <c r="K200" s="28">
        <f>128*N$26</f>
        <v>64</v>
      </c>
      <c r="L200" s="29">
        <f>(D200*K$16+E200*L$16+F200*M$16+G200*N$16+H200*O$16+I200*P$16+Q102*Q$16)/1000000</f>
        <v>0.57911599999999996</v>
      </c>
      <c r="M200" s="28">
        <f t="shared" ref="M200" si="147">K200/L200</f>
        <v>110.51326504534498</v>
      </c>
      <c r="N200" s="15"/>
      <c r="O200" s="54"/>
      <c r="P200" s="49" t="s">
        <v>62</v>
      </c>
      <c r="Q200" s="49">
        <v>2</v>
      </c>
      <c r="R200" s="49">
        <v>16</v>
      </c>
      <c r="S200" s="49">
        <v>24</v>
      </c>
      <c r="T200" s="49">
        <v>8</v>
      </c>
      <c r="U200" s="49">
        <v>24</v>
      </c>
      <c r="V200" s="49">
        <v>4</v>
      </c>
      <c r="W200" s="49">
        <v>8</v>
      </c>
    </row>
    <row r="201" spans="1:23" x14ac:dyDescent="0.15">
      <c r="A201" s="27"/>
      <c r="B201" s="27"/>
      <c r="C201" s="5" t="s">
        <v>39</v>
      </c>
      <c r="D201" s="7">
        <f>D193/D200</f>
        <v>0</v>
      </c>
      <c r="E201" s="7">
        <f t="shared" ref="E201:H201" si="148">E193/E200</f>
        <v>0</v>
      </c>
      <c r="F201" s="7">
        <f t="shared" si="148"/>
        <v>0</v>
      </c>
      <c r="G201" s="7">
        <f t="shared" si="148"/>
        <v>0.5</v>
      </c>
      <c r="H201" s="7">
        <f t="shared" si="148"/>
        <v>0.25</v>
      </c>
      <c r="I201" s="7" t="s">
        <v>87</v>
      </c>
      <c r="J201" s="7">
        <f t="shared" ref="J201" si="149">J193/J200</f>
        <v>0.13636363636363635</v>
      </c>
      <c r="K201" s="28"/>
      <c r="L201" s="29"/>
      <c r="M201" s="28"/>
      <c r="N201" s="4"/>
      <c r="O201" s="54"/>
      <c r="P201" s="49" t="s">
        <v>63</v>
      </c>
      <c r="Q201" s="49">
        <v>1</v>
      </c>
      <c r="R201" s="49">
        <v>8</v>
      </c>
      <c r="S201" s="49">
        <v>12</v>
      </c>
      <c r="T201" s="49">
        <v>4</v>
      </c>
      <c r="U201" s="49">
        <v>12</v>
      </c>
      <c r="V201" s="49">
        <v>2</v>
      </c>
      <c r="W201" s="49">
        <v>4</v>
      </c>
    </row>
    <row r="202" spans="1:23" x14ac:dyDescent="0.15">
      <c r="A202" s="27"/>
      <c r="B202" s="32" t="s">
        <v>38</v>
      </c>
      <c r="C202" s="5" t="s">
        <v>47</v>
      </c>
      <c r="D202" s="14">
        <f>R65</f>
        <v>21</v>
      </c>
      <c r="E202" s="14">
        <f t="shared" ref="E202:I202" si="150">S65</f>
        <v>21</v>
      </c>
      <c r="F202" s="14">
        <f t="shared" si="150"/>
        <v>9</v>
      </c>
      <c r="G202" s="14">
        <f t="shared" si="150"/>
        <v>18</v>
      </c>
      <c r="H202" s="14">
        <f t="shared" si="150"/>
        <v>12</v>
      </c>
      <c r="I202" s="14">
        <f t="shared" si="150"/>
        <v>12</v>
      </c>
      <c r="J202" s="14">
        <f>SUM(D202:I202)</f>
        <v>93</v>
      </c>
      <c r="K202" s="28">
        <f>128*N$28</f>
        <v>64</v>
      </c>
      <c r="L202" s="29">
        <f>(D202*K$16+E202*L$16+F202*M$16+G202*N$16+H202*O$16+I202*P$16+Q65*Q$16)/1000000</f>
        <v>0.65339100000000006</v>
      </c>
      <c r="M202" s="28">
        <f t="shared" ref="M202" si="151">K202/L202</f>
        <v>97.950538039244492</v>
      </c>
      <c r="N202" s="15"/>
      <c r="O202" s="54"/>
      <c r="P202" s="49" t="s">
        <v>64</v>
      </c>
      <c r="Q202" s="49">
        <v>3</v>
      </c>
      <c r="R202" s="49">
        <v>24</v>
      </c>
      <c r="S202" s="49">
        <v>36</v>
      </c>
      <c r="T202" s="49">
        <v>12</v>
      </c>
      <c r="U202" s="49">
        <v>36</v>
      </c>
      <c r="V202" s="49">
        <v>6</v>
      </c>
      <c r="W202" s="49">
        <v>12</v>
      </c>
    </row>
    <row r="203" spans="1:23" x14ac:dyDescent="0.15">
      <c r="A203" s="27"/>
      <c r="B203" s="27"/>
      <c r="C203" s="5" t="s">
        <v>39</v>
      </c>
      <c r="D203" s="13">
        <f>D193/D202</f>
        <v>0</v>
      </c>
      <c r="E203" s="13">
        <f t="shared" ref="E203:J203" si="152">E193/E202</f>
        <v>0</v>
      </c>
      <c r="F203" s="13">
        <f t="shared" si="152"/>
        <v>0</v>
      </c>
      <c r="G203" s="13">
        <f t="shared" si="152"/>
        <v>0.44444444444444442</v>
      </c>
      <c r="H203" s="13">
        <f t="shared" si="152"/>
        <v>0.33333333333333331</v>
      </c>
      <c r="I203" s="13">
        <f t="shared" si="152"/>
        <v>0</v>
      </c>
      <c r="J203" s="13">
        <f t="shared" si="152"/>
        <v>0.12903225806451613</v>
      </c>
      <c r="K203" s="28"/>
      <c r="L203" s="29"/>
      <c r="M203" s="28"/>
      <c r="N203" s="4"/>
      <c r="O203" s="54"/>
      <c r="P203" s="49" t="s">
        <v>65</v>
      </c>
      <c r="Q203" s="49" t="s">
        <v>82</v>
      </c>
      <c r="R203" s="49" t="s">
        <v>82</v>
      </c>
      <c r="S203" s="49" t="s">
        <v>82</v>
      </c>
      <c r="T203" s="49" t="s">
        <v>82</v>
      </c>
      <c r="U203" s="49" t="s">
        <v>82</v>
      </c>
      <c r="V203" s="49" t="s">
        <v>82</v>
      </c>
      <c r="W203" s="49" t="s">
        <v>82</v>
      </c>
    </row>
    <row r="204" spans="1:23" x14ac:dyDescent="0.15">
      <c r="A204" s="27" t="s">
        <v>127</v>
      </c>
      <c r="B204" s="10"/>
      <c r="C204" s="10" t="s">
        <v>46</v>
      </c>
      <c r="D204" s="6">
        <v>0</v>
      </c>
      <c r="E204" s="6">
        <v>0</v>
      </c>
      <c r="F204" s="6">
        <v>0</v>
      </c>
      <c r="G204" s="6">
        <v>2</v>
      </c>
      <c r="H204" s="6">
        <v>2</v>
      </c>
      <c r="I204" s="6">
        <v>2</v>
      </c>
      <c r="J204" s="6">
        <f>SUM(D204:I204)</f>
        <v>6</v>
      </c>
      <c r="K204" s="8"/>
      <c r="L204" s="8"/>
      <c r="M204" s="8"/>
      <c r="O204" s="54"/>
      <c r="P204" s="49" t="s">
        <v>66</v>
      </c>
      <c r="Q204" s="49">
        <v>2</v>
      </c>
      <c r="R204" s="49">
        <v>16</v>
      </c>
      <c r="S204" s="49">
        <v>24</v>
      </c>
      <c r="T204" s="49">
        <v>8</v>
      </c>
      <c r="U204" s="49">
        <v>24</v>
      </c>
      <c r="V204" s="49">
        <v>4</v>
      </c>
      <c r="W204" s="49">
        <v>8</v>
      </c>
    </row>
    <row r="205" spans="1:23" x14ac:dyDescent="0.15">
      <c r="A205" s="27"/>
      <c r="B205" s="26" t="s">
        <v>94</v>
      </c>
      <c r="C205" s="5" t="s">
        <v>47</v>
      </c>
      <c r="D205" s="6">
        <f>R140</f>
        <v>8</v>
      </c>
      <c r="E205" s="6">
        <f t="shared" ref="E205:I205" si="153">S140</f>
        <v>8</v>
      </c>
      <c r="F205" s="6">
        <f t="shared" si="153"/>
        <v>8</v>
      </c>
      <c r="G205" s="6">
        <f t="shared" si="153"/>
        <v>8</v>
      </c>
      <c r="H205" s="6">
        <f t="shared" si="153"/>
        <v>8</v>
      </c>
      <c r="I205" s="6">
        <f t="shared" si="153"/>
        <v>0</v>
      </c>
      <c r="J205" s="6">
        <f>SUM(D205:I205)</f>
        <v>40</v>
      </c>
      <c r="K205" s="28">
        <f>64*N$20</f>
        <v>29.767441860465116</v>
      </c>
      <c r="L205" s="29">
        <f>(D205*K$16+E205*L$16+F205*M$16+G205*N$16+H205*O$16+I205*P$16+Q140*Q$16)/1000000</f>
        <v>0.24629599999999999</v>
      </c>
      <c r="M205" s="28">
        <f>K205/L205</f>
        <v>120.86043565654788</v>
      </c>
      <c r="N205" s="15"/>
      <c r="O205" s="54"/>
      <c r="P205" s="49" t="s">
        <v>67</v>
      </c>
      <c r="Q205" s="49" t="s">
        <v>82</v>
      </c>
      <c r="R205" s="49" t="s">
        <v>82</v>
      </c>
      <c r="S205" s="49" t="s">
        <v>82</v>
      </c>
      <c r="T205" s="49" t="s">
        <v>82</v>
      </c>
      <c r="U205" s="49" t="s">
        <v>82</v>
      </c>
      <c r="V205" s="49" t="s">
        <v>82</v>
      </c>
      <c r="W205" s="49" t="s">
        <v>82</v>
      </c>
    </row>
    <row r="206" spans="1:23" x14ac:dyDescent="0.15">
      <c r="A206" s="27"/>
      <c r="B206" s="27"/>
      <c r="C206" s="5" t="s">
        <v>39</v>
      </c>
      <c r="D206" s="7">
        <f>D204/D205</f>
        <v>0</v>
      </c>
      <c r="E206" s="7">
        <f>E204/E205</f>
        <v>0</v>
      </c>
      <c r="F206" s="7">
        <f>F204/F205</f>
        <v>0</v>
      </c>
      <c r="G206" s="7">
        <f>G204/G205</f>
        <v>0.25</v>
      </c>
      <c r="H206" s="7">
        <f>H204/H205</f>
        <v>0.25</v>
      </c>
      <c r="I206" s="7" t="s">
        <v>87</v>
      </c>
      <c r="J206" s="7">
        <f>J204/J205</f>
        <v>0.15</v>
      </c>
      <c r="K206" s="28"/>
      <c r="L206" s="29"/>
      <c r="M206" s="28"/>
      <c r="N206" s="4"/>
      <c r="O206" s="54"/>
      <c r="P206" s="49" t="s">
        <v>68</v>
      </c>
      <c r="Q206" s="49">
        <v>4</v>
      </c>
      <c r="R206" s="49">
        <v>32</v>
      </c>
      <c r="S206" s="49">
        <v>48</v>
      </c>
      <c r="T206" s="49">
        <v>16</v>
      </c>
      <c r="U206" s="49">
        <v>48</v>
      </c>
      <c r="V206" s="49">
        <v>8</v>
      </c>
      <c r="W206" s="49">
        <v>16</v>
      </c>
    </row>
    <row r="207" spans="1:23" x14ac:dyDescent="0.15">
      <c r="A207" s="27"/>
      <c r="B207" s="27" t="s">
        <v>34</v>
      </c>
      <c r="C207" s="5" t="s">
        <v>47</v>
      </c>
      <c r="D207" s="6">
        <f>R177</f>
        <v>8</v>
      </c>
      <c r="E207" s="6">
        <f t="shared" ref="E207:I207" si="154">S177</f>
        <v>8</v>
      </c>
      <c r="F207" s="6">
        <f t="shared" si="154"/>
        <v>8</v>
      </c>
      <c r="G207" s="6">
        <f t="shared" si="154"/>
        <v>16</v>
      </c>
      <c r="H207" s="6">
        <f t="shared" si="154"/>
        <v>8</v>
      </c>
      <c r="I207" s="6">
        <f t="shared" si="154"/>
        <v>8</v>
      </c>
      <c r="J207" s="6">
        <f>SUM(D207:I207)</f>
        <v>56</v>
      </c>
      <c r="K207" s="30">
        <f>64*N$22</f>
        <v>16.452442159383033</v>
      </c>
      <c r="L207" s="29">
        <f>(D207*K$16+E207*L$16+F207*M$16+G207*N$16+H207*O$16+I207*P$16+Q177*Q$16)/1000000</f>
        <v>0.31753599999999998</v>
      </c>
      <c r="M207" s="28">
        <f t="shared" ref="M207" si="155">K207/L207</f>
        <v>51.81284062085254</v>
      </c>
      <c r="N207" s="15"/>
      <c r="O207" s="54"/>
      <c r="P207" s="49" t="s">
        <v>69</v>
      </c>
      <c r="Q207" s="49" t="s">
        <v>82</v>
      </c>
      <c r="R207" s="49" t="s">
        <v>82</v>
      </c>
      <c r="S207" s="49" t="s">
        <v>82</v>
      </c>
      <c r="T207" s="49" t="s">
        <v>82</v>
      </c>
      <c r="U207" s="49" t="s">
        <v>82</v>
      </c>
      <c r="V207" s="49" t="s">
        <v>82</v>
      </c>
      <c r="W207" s="49" t="s">
        <v>82</v>
      </c>
    </row>
    <row r="208" spans="1:23" x14ac:dyDescent="0.15">
      <c r="A208" s="27"/>
      <c r="B208" s="27"/>
      <c r="C208" s="5" t="s">
        <v>39</v>
      </c>
      <c r="D208" s="11">
        <f>D204/D207</f>
        <v>0</v>
      </c>
      <c r="E208" s="11">
        <f t="shared" ref="E208:J208" si="156">E204/E207</f>
        <v>0</v>
      </c>
      <c r="F208" s="11">
        <f t="shared" si="156"/>
        <v>0</v>
      </c>
      <c r="G208" s="11">
        <f t="shared" si="156"/>
        <v>0.125</v>
      </c>
      <c r="H208" s="11">
        <f t="shared" si="156"/>
        <v>0.25</v>
      </c>
      <c r="I208" s="11">
        <f t="shared" si="156"/>
        <v>0.25</v>
      </c>
      <c r="J208" s="11">
        <f t="shared" si="156"/>
        <v>0.10714285714285714</v>
      </c>
      <c r="K208" s="31"/>
      <c r="L208" s="29"/>
      <c r="M208" s="28"/>
      <c r="N208" s="4"/>
      <c r="O208" s="54"/>
      <c r="P208" s="49" t="s">
        <v>70</v>
      </c>
      <c r="Q208" s="49">
        <v>1</v>
      </c>
      <c r="R208" s="49">
        <v>8</v>
      </c>
      <c r="S208" s="49">
        <v>12</v>
      </c>
      <c r="T208" s="49">
        <v>4</v>
      </c>
      <c r="U208" s="49">
        <v>12</v>
      </c>
      <c r="V208" s="49">
        <v>2</v>
      </c>
      <c r="W208" s="49">
        <v>4</v>
      </c>
    </row>
    <row r="209" spans="1:28" x14ac:dyDescent="0.15">
      <c r="A209" s="27"/>
      <c r="B209" s="27" t="s">
        <v>36</v>
      </c>
      <c r="C209" s="5" t="s">
        <v>47</v>
      </c>
      <c r="D209" s="12">
        <f>R214</f>
        <v>8</v>
      </c>
      <c r="E209" s="12">
        <f t="shared" ref="E209:I209" si="157">S214</f>
        <v>12</v>
      </c>
      <c r="F209" s="12">
        <f t="shared" si="157"/>
        <v>4</v>
      </c>
      <c r="G209" s="12">
        <f t="shared" si="157"/>
        <v>12</v>
      </c>
      <c r="H209" s="12">
        <f t="shared" si="157"/>
        <v>2</v>
      </c>
      <c r="I209" s="12">
        <f t="shared" si="157"/>
        <v>4</v>
      </c>
      <c r="J209" s="12">
        <f>SUM(D209:I209)</f>
        <v>42</v>
      </c>
      <c r="K209" s="28">
        <f>64*N$24</f>
        <v>4.9689440993788816</v>
      </c>
      <c r="L209" s="29">
        <f>(D209*K$16+E209*L$16+F209*M$16+G209*N$16+H209*O$16+I209*P$16+Q214*Q$16)/1000000</f>
        <v>0.1561245</v>
      </c>
      <c r="M209" s="28">
        <f t="shared" ref="M209" si="158">K209/L209</f>
        <v>31.826805526223506</v>
      </c>
      <c r="N209" s="15"/>
      <c r="O209" s="54"/>
      <c r="P209" s="49" t="s">
        <v>71</v>
      </c>
      <c r="Q209" s="49" t="s">
        <v>82</v>
      </c>
      <c r="R209" s="49" t="s">
        <v>82</v>
      </c>
      <c r="S209" s="49" t="s">
        <v>82</v>
      </c>
      <c r="T209" s="49" t="s">
        <v>82</v>
      </c>
      <c r="U209" s="49" t="s">
        <v>82</v>
      </c>
      <c r="V209" s="49" t="s">
        <v>82</v>
      </c>
      <c r="W209" s="49" t="s">
        <v>82</v>
      </c>
    </row>
    <row r="210" spans="1:28" x14ac:dyDescent="0.15">
      <c r="A210" s="27"/>
      <c r="B210" s="27"/>
      <c r="C210" s="5" t="s">
        <v>39</v>
      </c>
      <c r="D210" s="11">
        <f>D204/D209</f>
        <v>0</v>
      </c>
      <c r="E210" s="11">
        <f t="shared" ref="E210:J210" si="159">E204/E209</f>
        <v>0</v>
      </c>
      <c r="F210" s="11">
        <f t="shared" si="159"/>
        <v>0</v>
      </c>
      <c r="G210" s="11">
        <f t="shared" si="159"/>
        <v>0.16666666666666666</v>
      </c>
      <c r="H210" s="11">
        <f t="shared" si="159"/>
        <v>1</v>
      </c>
      <c r="I210" s="11">
        <f t="shared" si="159"/>
        <v>0.5</v>
      </c>
      <c r="J210" s="11">
        <f t="shared" si="159"/>
        <v>0.14285714285714285</v>
      </c>
      <c r="K210" s="28"/>
      <c r="L210" s="29"/>
      <c r="M210" s="28"/>
      <c r="N210" s="4"/>
      <c r="O210" s="54"/>
      <c r="P210" s="49" t="s">
        <v>72</v>
      </c>
      <c r="Q210" s="49">
        <v>2</v>
      </c>
      <c r="R210" s="49">
        <v>16</v>
      </c>
      <c r="S210" s="49">
        <v>24</v>
      </c>
      <c r="T210" s="49">
        <v>8</v>
      </c>
      <c r="U210" s="49">
        <v>24</v>
      </c>
      <c r="V210" s="49">
        <v>4</v>
      </c>
      <c r="W210" s="49">
        <v>8</v>
      </c>
    </row>
    <row r="211" spans="1:28" x14ac:dyDescent="0.15">
      <c r="A211" s="27"/>
      <c r="B211" s="27" t="s">
        <v>37</v>
      </c>
      <c r="C211" s="5" t="s">
        <v>47</v>
      </c>
      <c r="D211" s="6">
        <f>R103</f>
        <v>16</v>
      </c>
      <c r="E211" s="6">
        <f t="shared" ref="E211:I211" si="160">S103</f>
        <v>32</v>
      </c>
      <c r="F211" s="6">
        <f t="shared" si="160"/>
        <v>8</v>
      </c>
      <c r="G211" s="6">
        <f t="shared" si="160"/>
        <v>16</v>
      </c>
      <c r="H211" s="6">
        <f t="shared" si="160"/>
        <v>16</v>
      </c>
      <c r="I211" s="6">
        <f t="shared" si="160"/>
        <v>0</v>
      </c>
      <c r="J211" s="6">
        <f>SUM(D211:I211)</f>
        <v>88</v>
      </c>
      <c r="K211" s="28">
        <f>64*N$26</f>
        <v>32</v>
      </c>
      <c r="L211" s="29">
        <f>(D211*K$16+E211*L$16+F211*M$16+G211*N$16+H211*O$16+I211*P$16+Q103*Q$16)/1000000</f>
        <v>0.46610400000000002</v>
      </c>
      <c r="M211" s="28">
        <f t="shared" ref="M211" si="161">K211/L211</f>
        <v>68.654205928290679</v>
      </c>
      <c r="N211" s="15"/>
      <c r="O211" s="54"/>
      <c r="P211" s="49" t="s">
        <v>73</v>
      </c>
      <c r="Q211" s="49" t="s">
        <v>82</v>
      </c>
      <c r="R211" s="49" t="s">
        <v>82</v>
      </c>
      <c r="S211" s="49" t="s">
        <v>82</v>
      </c>
      <c r="T211" s="49" t="s">
        <v>82</v>
      </c>
      <c r="U211" s="49" t="s">
        <v>82</v>
      </c>
      <c r="V211" s="49" t="s">
        <v>82</v>
      </c>
      <c r="W211" s="49" t="s">
        <v>82</v>
      </c>
    </row>
    <row r="212" spans="1:28" x14ac:dyDescent="0.15">
      <c r="A212" s="27"/>
      <c r="B212" s="27"/>
      <c r="C212" s="5" t="s">
        <v>39</v>
      </c>
      <c r="D212" s="7">
        <f>D204/D211</f>
        <v>0</v>
      </c>
      <c r="E212" s="7">
        <f t="shared" ref="E212:H212" si="162">E204/E211</f>
        <v>0</v>
      </c>
      <c r="F212" s="7">
        <f t="shared" si="162"/>
        <v>0</v>
      </c>
      <c r="G212" s="7">
        <f t="shared" si="162"/>
        <v>0.125</v>
      </c>
      <c r="H212" s="7">
        <f t="shared" si="162"/>
        <v>0.125</v>
      </c>
      <c r="I212" s="7" t="s">
        <v>87</v>
      </c>
      <c r="J212" s="7">
        <f t="shared" ref="J212" si="163">J204/J211</f>
        <v>6.8181818181818177E-2</v>
      </c>
      <c r="K212" s="28"/>
      <c r="L212" s="29"/>
      <c r="M212" s="28"/>
      <c r="N212" s="4"/>
      <c r="O212" s="54"/>
      <c r="P212" s="49" t="s">
        <v>74</v>
      </c>
      <c r="Q212" s="49" t="s">
        <v>82</v>
      </c>
      <c r="R212" s="49" t="s">
        <v>82</v>
      </c>
      <c r="S212" s="49" t="s">
        <v>82</v>
      </c>
      <c r="T212" s="49" t="s">
        <v>82</v>
      </c>
      <c r="U212" s="49" t="s">
        <v>82</v>
      </c>
      <c r="V212" s="49" t="s">
        <v>82</v>
      </c>
      <c r="W212" s="49" t="s">
        <v>82</v>
      </c>
    </row>
    <row r="213" spans="1:28" x14ac:dyDescent="0.15">
      <c r="A213" s="27"/>
      <c r="B213" s="32" t="s">
        <v>38</v>
      </c>
      <c r="C213" s="5" t="s">
        <v>47</v>
      </c>
      <c r="D213" s="14">
        <f>R66</f>
        <v>7</v>
      </c>
      <c r="E213" s="14">
        <f t="shared" ref="E213:I213" si="164">S66</f>
        <v>7</v>
      </c>
      <c r="F213" s="14">
        <f t="shared" si="164"/>
        <v>3</v>
      </c>
      <c r="G213" s="14">
        <f t="shared" si="164"/>
        <v>6</v>
      </c>
      <c r="H213" s="14">
        <f t="shared" si="164"/>
        <v>4</v>
      </c>
      <c r="I213" s="14">
        <f t="shared" si="164"/>
        <v>4</v>
      </c>
      <c r="J213" s="14">
        <f>SUM(D213:I213)</f>
        <v>31</v>
      </c>
      <c r="K213" s="28">
        <f>64*N$28</f>
        <v>32</v>
      </c>
      <c r="L213" s="29">
        <f>(D213*K$16+E213*L$16+F213*M$16+G213*N$16+H213*O$16+I213*P$16+Q66*Q$16)/1000000</f>
        <v>0.21779699999999999</v>
      </c>
      <c r="M213" s="28">
        <f t="shared" ref="M213" si="165">K213/L213</f>
        <v>146.92580705886675</v>
      </c>
      <c r="N213" s="15"/>
      <c r="O213" s="54"/>
      <c r="P213" s="49" t="s">
        <v>75</v>
      </c>
      <c r="Q213" s="49"/>
      <c r="R213" s="49">
        <v>0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</row>
    <row r="214" spans="1:28" x14ac:dyDescent="0.15">
      <c r="A214" s="27"/>
      <c r="B214" s="27"/>
      <c r="C214" s="5" t="s">
        <v>39</v>
      </c>
      <c r="D214" s="13">
        <f>D204/D213</f>
        <v>0</v>
      </c>
      <c r="E214" s="13">
        <f t="shared" ref="E214:J214" si="166">E204/E213</f>
        <v>0</v>
      </c>
      <c r="F214" s="13">
        <f t="shared" si="166"/>
        <v>0</v>
      </c>
      <c r="G214" s="13">
        <f t="shared" si="166"/>
        <v>0.33333333333333331</v>
      </c>
      <c r="H214" s="13">
        <f t="shared" si="166"/>
        <v>0.5</v>
      </c>
      <c r="I214" s="13">
        <f t="shared" si="166"/>
        <v>0.5</v>
      </c>
      <c r="J214" s="13">
        <f t="shared" si="166"/>
        <v>0.19354838709677419</v>
      </c>
      <c r="K214" s="28"/>
      <c r="L214" s="29"/>
      <c r="M214" s="28"/>
      <c r="N214" s="4"/>
      <c r="O214" s="54"/>
      <c r="P214" s="49" t="s">
        <v>76</v>
      </c>
      <c r="Q214" s="49">
        <v>1</v>
      </c>
      <c r="R214" s="49">
        <v>8</v>
      </c>
      <c r="S214" s="49">
        <v>12</v>
      </c>
      <c r="T214" s="49">
        <v>4</v>
      </c>
      <c r="U214" s="49">
        <v>12</v>
      </c>
      <c r="V214" s="49">
        <v>2</v>
      </c>
      <c r="W214" s="49">
        <v>4</v>
      </c>
    </row>
    <row r="215" spans="1:28" x14ac:dyDescent="0.15">
      <c r="A215" s="27" t="s">
        <v>128</v>
      </c>
      <c r="B215" s="10"/>
      <c r="C215" s="10" t="s">
        <v>46</v>
      </c>
      <c r="D215" s="6">
        <v>0</v>
      </c>
      <c r="E215" s="6">
        <v>0</v>
      </c>
      <c r="F215" s="6">
        <v>0</v>
      </c>
      <c r="G215" s="6">
        <v>4</v>
      </c>
      <c r="H215" s="6">
        <v>4</v>
      </c>
      <c r="I215" s="6">
        <v>4</v>
      </c>
      <c r="J215" s="6">
        <f>SUM(D215:I215)</f>
        <v>12</v>
      </c>
      <c r="K215" s="8"/>
      <c r="L215" s="8"/>
      <c r="M215" s="8"/>
      <c r="O215" s="54"/>
      <c r="P215" s="49" t="s">
        <v>77</v>
      </c>
      <c r="Q215" s="49">
        <v>2</v>
      </c>
      <c r="R215" s="49">
        <v>16</v>
      </c>
      <c r="S215" s="49">
        <v>24</v>
      </c>
      <c r="T215" s="49">
        <v>8</v>
      </c>
      <c r="U215" s="49">
        <v>24</v>
      </c>
      <c r="V215" s="49">
        <v>4</v>
      </c>
      <c r="W215" s="49">
        <v>8</v>
      </c>
    </row>
    <row r="216" spans="1:28" ht="15" customHeight="1" x14ac:dyDescent="0.15">
      <c r="A216" s="27"/>
      <c r="B216" s="26" t="s">
        <v>94</v>
      </c>
      <c r="C216" s="5" t="s">
        <v>47</v>
      </c>
      <c r="D216" s="6">
        <f>R141</f>
        <v>16</v>
      </c>
      <c r="E216" s="6">
        <f t="shared" ref="E216:I216" si="167">S141</f>
        <v>16</v>
      </c>
      <c r="F216" s="6">
        <f t="shared" si="167"/>
        <v>16</v>
      </c>
      <c r="G216" s="6">
        <f t="shared" si="167"/>
        <v>16</v>
      </c>
      <c r="H216" s="6">
        <f t="shared" si="167"/>
        <v>16</v>
      </c>
      <c r="I216" s="6">
        <f t="shared" si="167"/>
        <v>0</v>
      </c>
      <c r="J216" s="6">
        <f>SUM(D216:I216)</f>
        <v>80</v>
      </c>
      <c r="K216" s="28">
        <f>64*N$20</f>
        <v>29.767441860465116</v>
      </c>
      <c r="L216" s="29">
        <f>(D216*K$16+E216*L$16+F216*M$16+G216*N$16+H216*O$16+I216*P$16+Q141*Q$16)/1000000</f>
        <v>0.49259199999999997</v>
      </c>
      <c r="M216" s="28">
        <f>K216/L216</f>
        <v>60.430217828273939</v>
      </c>
      <c r="N216" s="15"/>
      <c r="O216" s="55"/>
      <c r="P216" s="49" t="s">
        <v>78</v>
      </c>
      <c r="Q216" s="49">
        <v>2</v>
      </c>
      <c r="R216" s="49">
        <v>16</v>
      </c>
      <c r="S216" s="49">
        <v>24</v>
      </c>
      <c r="T216" s="49">
        <v>8</v>
      </c>
      <c r="U216" s="49">
        <v>24</v>
      </c>
      <c r="V216" s="49">
        <v>4</v>
      </c>
      <c r="W216" s="49">
        <v>8</v>
      </c>
    </row>
    <row r="217" spans="1:28" x14ac:dyDescent="0.15">
      <c r="A217" s="27"/>
      <c r="B217" s="27"/>
      <c r="C217" s="5" t="s">
        <v>39</v>
      </c>
      <c r="D217" s="7">
        <f>D215/D216</f>
        <v>0</v>
      </c>
      <c r="E217" s="7">
        <f>E215/E216</f>
        <v>0</v>
      </c>
      <c r="F217" s="7">
        <f>F215/F216</f>
        <v>0</v>
      </c>
      <c r="G217" s="7">
        <f>G215/G216</f>
        <v>0.25</v>
      </c>
      <c r="H217" s="7">
        <f>H215/H216</f>
        <v>0.25</v>
      </c>
      <c r="I217" s="7" t="s">
        <v>87</v>
      </c>
      <c r="J217" s="7">
        <f>J215/J216</f>
        <v>0.15</v>
      </c>
      <c r="K217" s="28"/>
      <c r="L217" s="29"/>
      <c r="M217" s="28"/>
      <c r="N217" s="4"/>
    </row>
    <row r="218" spans="1:28" x14ac:dyDescent="0.15">
      <c r="A218" s="27"/>
      <c r="B218" s="27" t="s">
        <v>34</v>
      </c>
      <c r="C218" s="5" t="s">
        <v>47</v>
      </c>
      <c r="D218" s="6">
        <f>R178</f>
        <v>16</v>
      </c>
      <c r="E218" s="6">
        <f t="shared" ref="E218:I218" si="168">S178</f>
        <v>16</v>
      </c>
      <c r="F218" s="6">
        <f t="shared" si="168"/>
        <v>16</v>
      </c>
      <c r="G218" s="6">
        <f t="shared" si="168"/>
        <v>32</v>
      </c>
      <c r="H218" s="6">
        <f t="shared" si="168"/>
        <v>16</v>
      </c>
      <c r="I218" s="6">
        <f t="shared" si="168"/>
        <v>16</v>
      </c>
      <c r="J218" s="6">
        <f>SUM(D218:I218)</f>
        <v>112</v>
      </c>
      <c r="K218" s="30">
        <f>64*N$22</f>
        <v>16.452442159383033</v>
      </c>
      <c r="L218" s="29">
        <f>(D218*K$16+E218*L$16+F218*M$16+G218*N$16+H218*O$16+I218*P$16+Q178*Q$16)/1000000</f>
        <v>0.63507199999999997</v>
      </c>
      <c r="M218" s="28">
        <f t="shared" ref="M218" si="169">K218/L218</f>
        <v>25.90642031042627</v>
      </c>
      <c r="N218" s="15"/>
    </row>
    <row r="219" spans="1:28" x14ac:dyDescent="0.15">
      <c r="A219" s="27"/>
      <c r="B219" s="27"/>
      <c r="C219" s="5" t="s">
        <v>39</v>
      </c>
      <c r="D219" s="11">
        <f>D215/D218</f>
        <v>0</v>
      </c>
      <c r="E219" s="11">
        <f t="shared" ref="E219:J219" si="170">E215/E218</f>
        <v>0</v>
      </c>
      <c r="F219" s="11">
        <f t="shared" si="170"/>
        <v>0</v>
      </c>
      <c r="G219" s="11">
        <f t="shared" si="170"/>
        <v>0.125</v>
      </c>
      <c r="H219" s="11">
        <f t="shared" si="170"/>
        <v>0.25</v>
      </c>
      <c r="I219" s="11">
        <f t="shared" si="170"/>
        <v>0.25</v>
      </c>
      <c r="J219" s="11">
        <f t="shared" si="170"/>
        <v>0.10714285714285714</v>
      </c>
      <c r="K219" s="31"/>
      <c r="L219" s="29"/>
      <c r="M219" s="28"/>
      <c r="N219" s="4"/>
    </row>
    <row r="220" spans="1:28" x14ac:dyDescent="0.15">
      <c r="A220" s="27"/>
      <c r="B220" s="27" t="s">
        <v>36</v>
      </c>
      <c r="C220" s="5" t="s">
        <v>47</v>
      </c>
      <c r="D220" s="12">
        <f>R215</f>
        <v>16</v>
      </c>
      <c r="E220" s="12">
        <f t="shared" ref="E220:I220" si="171">S215</f>
        <v>24</v>
      </c>
      <c r="F220" s="12">
        <f t="shared" si="171"/>
        <v>8</v>
      </c>
      <c r="G220" s="12">
        <f t="shared" si="171"/>
        <v>24</v>
      </c>
      <c r="H220" s="12">
        <f t="shared" si="171"/>
        <v>4</v>
      </c>
      <c r="I220" s="12">
        <f t="shared" si="171"/>
        <v>8</v>
      </c>
      <c r="J220" s="12">
        <f>SUM(D220:I220)</f>
        <v>84</v>
      </c>
      <c r="K220" s="28">
        <f>64*N$24</f>
        <v>4.9689440993788816</v>
      </c>
      <c r="L220" s="29">
        <f>(D220*K$16+E220*L$16+F220*M$16+G220*N$16+H220*O$16+I220*P$16+Q215*Q$16)/1000000</f>
        <v>0.312249</v>
      </c>
      <c r="M220" s="28">
        <f t="shared" ref="M220" si="172">K220/L220</f>
        <v>15.913402763111753</v>
      </c>
      <c r="N220" s="15"/>
    </row>
    <row r="221" spans="1:28" x14ac:dyDescent="0.15">
      <c r="A221" s="27"/>
      <c r="B221" s="27"/>
      <c r="C221" s="5" t="s">
        <v>39</v>
      </c>
      <c r="D221" s="11">
        <f>D215/D220</f>
        <v>0</v>
      </c>
      <c r="E221" s="11">
        <f t="shared" ref="E221:J221" si="173">E215/E220</f>
        <v>0</v>
      </c>
      <c r="F221" s="11">
        <f t="shared" si="173"/>
        <v>0</v>
      </c>
      <c r="G221" s="11">
        <f t="shared" si="173"/>
        <v>0.16666666666666666</v>
      </c>
      <c r="H221" s="11">
        <f t="shared" si="173"/>
        <v>1</v>
      </c>
      <c r="I221" s="11">
        <f t="shared" si="173"/>
        <v>0.5</v>
      </c>
      <c r="J221" s="11">
        <f t="shared" si="173"/>
        <v>0.14285714285714285</v>
      </c>
      <c r="K221" s="28"/>
      <c r="L221" s="29"/>
      <c r="M221" s="28"/>
      <c r="N221" s="4"/>
    </row>
    <row r="222" spans="1:28" x14ac:dyDescent="0.15">
      <c r="A222" s="27"/>
      <c r="B222" s="27" t="s">
        <v>37</v>
      </c>
      <c r="C222" s="5" t="s">
        <v>47</v>
      </c>
      <c r="D222" s="6">
        <f>R104</f>
        <v>32</v>
      </c>
      <c r="E222" s="6">
        <f t="shared" ref="E222:I222" si="174">S104</f>
        <v>64</v>
      </c>
      <c r="F222" s="6">
        <f t="shared" si="174"/>
        <v>16</v>
      </c>
      <c r="G222" s="6">
        <f t="shared" si="174"/>
        <v>32</v>
      </c>
      <c r="H222" s="6">
        <f t="shared" si="174"/>
        <v>32</v>
      </c>
      <c r="I222" s="6">
        <f t="shared" si="174"/>
        <v>0</v>
      </c>
      <c r="J222" s="6">
        <f>SUM(D222:I222)</f>
        <v>176</v>
      </c>
      <c r="K222" s="28">
        <f>64*N$26</f>
        <v>32</v>
      </c>
      <c r="L222" s="29">
        <f>(D222*K$16+E222*L$16+F222*M$16+G222*N$16+H222*O$16+I222*P$16+Q104*Q$16)/1000000</f>
        <v>0.93220800000000004</v>
      </c>
      <c r="M222" s="28">
        <f t="shared" ref="M222" si="175">K222/L222</f>
        <v>34.32710296414534</v>
      </c>
      <c r="N222" s="15"/>
    </row>
    <row r="223" spans="1:28" x14ac:dyDescent="0.15">
      <c r="A223" s="27"/>
      <c r="B223" s="27"/>
      <c r="C223" s="5" t="s">
        <v>39</v>
      </c>
      <c r="D223" s="7">
        <f>D215/D222</f>
        <v>0</v>
      </c>
      <c r="E223" s="7">
        <f t="shared" ref="E223:H223" si="176">E215/E222</f>
        <v>0</v>
      </c>
      <c r="F223" s="7">
        <f t="shared" si="176"/>
        <v>0</v>
      </c>
      <c r="G223" s="7">
        <f t="shared" si="176"/>
        <v>0.125</v>
      </c>
      <c r="H223" s="7">
        <f t="shared" si="176"/>
        <v>0.125</v>
      </c>
      <c r="I223" s="7" t="s">
        <v>87</v>
      </c>
      <c r="J223" s="7">
        <f t="shared" ref="J223" si="177">J215/J222</f>
        <v>6.8181818181818177E-2</v>
      </c>
      <c r="K223" s="28"/>
      <c r="L223" s="29"/>
      <c r="M223" s="28"/>
      <c r="N223" s="4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15">
      <c r="A224" s="27"/>
      <c r="B224" s="32" t="s">
        <v>38</v>
      </c>
      <c r="C224" s="5" t="s">
        <v>47</v>
      </c>
      <c r="D224" s="14">
        <f>R67</f>
        <v>14</v>
      </c>
      <c r="E224" s="14">
        <f t="shared" ref="E224:I224" si="178">S67</f>
        <v>14</v>
      </c>
      <c r="F224" s="14">
        <f t="shared" si="178"/>
        <v>6</v>
      </c>
      <c r="G224" s="14">
        <f t="shared" si="178"/>
        <v>12</v>
      </c>
      <c r="H224" s="14">
        <f t="shared" si="178"/>
        <v>8</v>
      </c>
      <c r="I224" s="14">
        <f t="shared" si="178"/>
        <v>8</v>
      </c>
      <c r="J224" s="14">
        <f>SUM(D224:I224)</f>
        <v>62</v>
      </c>
      <c r="K224" s="28">
        <f>64*N$28</f>
        <v>32</v>
      </c>
      <c r="L224" s="29">
        <f>(D224*K$16+E224*L$16+F224*M$16+G224*N$16+H224*O$16+I224*P$16+Q67*Q$16)/1000000</f>
        <v>0.43559399999999998</v>
      </c>
      <c r="M224" s="28">
        <f t="shared" ref="M224" si="179">K224/L224</f>
        <v>73.462903529433376</v>
      </c>
      <c r="N224" s="15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15">
      <c r="A225" s="27"/>
      <c r="B225" s="27"/>
      <c r="C225" s="5" t="s">
        <v>39</v>
      </c>
      <c r="D225" s="13">
        <f>D215/D224</f>
        <v>0</v>
      </c>
      <c r="E225" s="13">
        <f t="shared" ref="E225:J225" si="180">E215/E224</f>
        <v>0</v>
      </c>
      <c r="F225" s="13">
        <f t="shared" si="180"/>
        <v>0</v>
      </c>
      <c r="G225" s="13">
        <f t="shared" si="180"/>
        <v>0.33333333333333331</v>
      </c>
      <c r="H225" s="13">
        <f t="shared" si="180"/>
        <v>0.5</v>
      </c>
      <c r="I225" s="13">
        <f t="shared" si="180"/>
        <v>0.5</v>
      </c>
      <c r="J225" s="13">
        <f t="shared" si="180"/>
        <v>0.19354838709677419</v>
      </c>
      <c r="K225" s="28"/>
      <c r="L225" s="29"/>
      <c r="M225" s="28"/>
      <c r="N225" s="4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15">
      <c r="A226" s="27" t="s">
        <v>129</v>
      </c>
      <c r="B226" s="10"/>
      <c r="C226" s="10" t="s">
        <v>46</v>
      </c>
      <c r="D226" s="6">
        <v>0</v>
      </c>
      <c r="E226" s="6">
        <v>0</v>
      </c>
      <c r="F226" s="6">
        <v>0</v>
      </c>
      <c r="G226" s="6">
        <v>8</v>
      </c>
      <c r="H226" s="6">
        <v>8</v>
      </c>
      <c r="I226" s="6">
        <v>8</v>
      </c>
      <c r="J226" s="6">
        <f>SUM(D226:I226)</f>
        <v>24</v>
      </c>
      <c r="K226" s="8"/>
      <c r="L226" s="8"/>
      <c r="M226" s="8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15">
      <c r="A227" s="27"/>
      <c r="B227" s="26" t="s">
        <v>94</v>
      </c>
      <c r="C227" s="5" t="s">
        <v>47</v>
      </c>
      <c r="D227" s="6">
        <f>R142</f>
        <v>16</v>
      </c>
      <c r="E227" s="6">
        <f t="shared" ref="E227:I227" si="181">S142</f>
        <v>16</v>
      </c>
      <c r="F227" s="6">
        <f t="shared" si="181"/>
        <v>16</v>
      </c>
      <c r="G227" s="6">
        <f t="shared" si="181"/>
        <v>16</v>
      </c>
      <c r="H227" s="6">
        <f t="shared" si="181"/>
        <v>16</v>
      </c>
      <c r="I227" s="6">
        <f t="shared" si="181"/>
        <v>0</v>
      </c>
      <c r="J227" s="6">
        <f>SUM(D227:I227)</f>
        <v>80</v>
      </c>
      <c r="K227" s="28">
        <f>128*N$20</f>
        <v>59.534883720930232</v>
      </c>
      <c r="L227" s="29">
        <f>(D227*K$16+E227*L$16+F227*M$16+G227*N$16+H227*O$16+I227*P$16+Q142*Q$16)/1000000</f>
        <v>0.49259199999999997</v>
      </c>
      <c r="M227" s="28">
        <f>K227/L227</f>
        <v>120.86043565654788</v>
      </c>
      <c r="N227" s="15"/>
      <c r="S227" s="3"/>
      <c r="T227" s="56"/>
      <c r="U227" s="56"/>
      <c r="V227" s="56"/>
      <c r="W227" s="56"/>
      <c r="X227" s="56"/>
      <c r="Y227" s="56"/>
      <c r="Z227" s="56"/>
      <c r="AA227" s="57"/>
      <c r="AB227" s="3"/>
    </row>
    <row r="228" spans="1:28" x14ac:dyDescent="0.15">
      <c r="A228" s="27"/>
      <c r="B228" s="27"/>
      <c r="C228" s="5" t="s">
        <v>39</v>
      </c>
      <c r="D228" s="7">
        <f>D226/D227</f>
        <v>0</v>
      </c>
      <c r="E228" s="7">
        <f>E226/E227</f>
        <v>0</v>
      </c>
      <c r="F228" s="7">
        <f>F226/F227</f>
        <v>0</v>
      </c>
      <c r="G228" s="7">
        <f>G226/G227</f>
        <v>0.5</v>
      </c>
      <c r="H228" s="7">
        <f>H226/H227</f>
        <v>0.5</v>
      </c>
      <c r="I228" s="7" t="s">
        <v>87</v>
      </c>
      <c r="J228" s="7">
        <f>J226/J227</f>
        <v>0.3</v>
      </c>
      <c r="K228" s="28"/>
      <c r="L228" s="29"/>
      <c r="M228" s="28"/>
      <c r="N228" s="4"/>
      <c r="S228" s="3"/>
      <c r="T228" s="58"/>
      <c r="U228" s="58"/>
      <c r="V228" s="58"/>
      <c r="W228" s="58"/>
      <c r="X228" s="58"/>
      <c r="Y228" s="58"/>
      <c r="Z228" s="59"/>
      <c r="AA228" s="60"/>
      <c r="AB228" s="3"/>
    </row>
    <row r="229" spans="1:28" x14ac:dyDescent="0.15">
      <c r="A229" s="27"/>
      <c r="B229" s="27" t="s">
        <v>34</v>
      </c>
      <c r="C229" s="5" t="s">
        <v>47</v>
      </c>
      <c r="D229" s="6">
        <f>R179</f>
        <v>16</v>
      </c>
      <c r="E229" s="6">
        <f t="shared" ref="E229:I229" si="182">S179</f>
        <v>16</v>
      </c>
      <c r="F229" s="6">
        <f t="shared" si="182"/>
        <v>16</v>
      </c>
      <c r="G229" s="6">
        <f t="shared" si="182"/>
        <v>32</v>
      </c>
      <c r="H229" s="6">
        <f t="shared" si="182"/>
        <v>16</v>
      </c>
      <c r="I229" s="6">
        <f t="shared" si="182"/>
        <v>16</v>
      </c>
      <c r="J229" s="6">
        <f>SUM(D229:I229)</f>
        <v>112</v>
      </c>
      <c r="K229" s="30">
        <f>128*N$22</f>
        <v>32.904884318766065</v>
      </c>
      <c r="L229" s="29">
        <f>(D229*K$16+E229*L$16+F229*M$16+G229*N$16+H229*O$16+I229*P$16+Q179*Q$16)/1000000</f>
        <v>0.63507199999999997</v>
      </c>
      <c r="M229" s="28">
        <f t="shared" ref="M229" si="183">K229/L229</f>
        <v>51.81284062085254</v>
      </c>
      <c r="N229" s="15"/>
      <c r="S229" s="3"/>
      <c r="T229" s="56"/>
      <c r="U229" s="61"/>
      <c r="V229" s="61"/>
      <c r="W229" s="61"/>
      <c r="X229" s="61"/>
      <c r="Y229" s="61"/>
      <c r="Z229" s="62"/>
      <c r="AA229" s="63"/>
      <c r="AB229" s="3"/>
    </row>
    <row r="230" spans="1:28" x14ac:dyDescent="0.15">
      <c r="A230" s="27"/>
      <c r="B230" s="27"/>
      <c r="C230" s="5" t="s">
        <v>39</v>
      </c>
      <c r="D230" s="11">
        <f>D226/D229</f>
        <v>0</v>
      </c>
      <c r="E230" s="11">
        <f t="shared" ref="E230:J230" si="184">E226/E229</f>
        <v>0</v>
      </c>
      <c r="F230" s="11">
        <f t="shared" si="184"/>
        <v>0</v>
      </c>
      <c r="G230" s="11">
        <f t="shared" si="184"/>
        <v>0.25</v>
      </c>
      <c r="H230" s="11">
        <f t="shared" si="184"/>
        <v>0.5</v>
      </c>
      <c r="I230" s="11">
        <f t="shared" si="184"/>
        <v>0.5</v>
      </c>
      <c r="J230" s="11">
        <f t="shared" si="184"/>
        <v>0.21428571428571427</v>
      </c>
      <c r="K230" s="31"/>
      <c r="L230" s="29"/>
      <c r="M230" s="28"/>
      <c r="N230" s="4"/>
      <c r="S230" s="3"/>
      <c r="T230" s="64"/>
      <c r="U230" s="58"/>
      <c r="V230" s="58"/>
      <c r="W230" s="58"/>
      <c r="X230" s="58"/>
      <c r="Y230" s="58"/>
      <c r="Z230" s="59"/>
      <c r="AA230" s="60"/>
      <c r="AB230" s="3"/>
    </row>
    <row r="231" spans="1:28" x14ac:dyDescent="0.15">
      <c r="A231" s="27"/>
      <c r="B231" s="27" t="s">
        <v>36</v>
      </c>
      <c r="C231" s="5" t="s">
        <v>47</v>
      </c>
      <c r="D231" s="12">
        <f>R216</f>
        <v>16</v>
      </c>
      <c r="E231" s="12">
        <f t="shared" ref="E231:I231" si="185">S216</f>
        <v>24</v>
      </c>
      <c r="F231" s="12">
        <f t="shared" si="185"/>
        <v>8</v>
      </c>
      <c r="G231" s="12">
        <f t="shared" si="185"/>
        <v>24</v>
      </c>
      <c r="H231" s="12">
        <f t="shared" si="185"/>
        <v>4</v>
      </c>
      <c r="I231" s="12">
        <f t="shared" si="185"/>
        <v>8</v>
      </c>
      <c r="J231" s="12">
        <f>SUM(D231:I231)</f>
        <v>84</v>
      </c>
      <c r="K231" s="28">
        <f>128*N$24</f>
        <v>9.9378881987577632</v>
      </c>
      <c r="L231" s="29">
        <f>(D231*K$16+E231*L$16+F231*M$16+G231*N$16+H231*O$16+I231*P$16+Q216*Q$16)/1000000</f>
        <v>0.312249</v>
      </c>
      <c r="M231" s="28">
        <f t="shared" ref="M231" si="186">K231/L231</f>
        <v>31.826805526223506</v>
      </c>
      <c r="N231" s="15"/>
      <c r="S231" s="3"/>
      <c r="T231" s="56"/>
      <c r="U231" s="61"/>
      <c r="V231" s="61"/>
      <c r="W231" s="61"/>
      <c r="X231" s="61"/>
      <c r="Y231" s="61"/>
      <c r="Z231" s="62"/>
      <c r="AA231" s="63"/>
      <c r="AB231" s="3"/>
    </row>
    <row r="232" spans="1:28" x14ac:dyDescent="0.15">
      <c r="A232" s="27"/>
      <c r="B232" s="27"/>
      <c r="C232" s="5" t="s">
        <v>39</v>
      </c>
      <c r="D232" s="11">
        <f>D226/D231</f>
        <v>0</v>
      </c>
      <c r="E232" s="11">
        <f t="shared" ref="E232:J232" si="187">E226/E231</f>
        <v>0</v>
      </c>
      <c r="F232" s="11">
        <f t="shared" si="187"/>
        <v>0</v>
      </c>
      <c r="G232" s="11">
        <f t="shared" si="187"/>
        <v>0.33333333333333331</v>
      </c>
      <c r="H232" s="11">
        <f t="shared" si="187"/>
        <v>2</v>
      </c>
      <c r="I232" s="11">
        <f t="shared" si="187"/>
        <v>1</v>
      </c>
      <c r="J232" s="11">
        <f t="shared" si="187"/>
        <v>0.2857142857142857</v>
      </c>
      <c r="K232" s="28"/>
      <c r="L232" s="29"/>
      <c r="M232" s="28"/>
      <c r="N232" s="4"/>
      <c r="S232" s="3"/>
      <c r="T232" s="56"/>
      <c r="U232" s="61"/>
      <c r="V232" s="58"/>
      <c r="W232" s="58"/>
      <c r="X232" s="58"/>
      <c r="Y232" s="58"/>
      <c r="Z232" s="59"/>
      <c r="AA232" s="60"/>
      <c r="AB232" s="3"/>
    </row>
    <row r="233" spans="1:28" x14ac:dyDescent="0.15">
      <c r="A233" s="27"/>
      <c r="B233" s="27" t="s">
        <v>37</v>
      </c>
      <c r="C233" s="5" t="s">
        <v>47</v>
      </c>
      <c r="D233" s="6">
        <f>R105</f>
        <v>32</v>
      </c>
      <c r="E233" s="6">
        <f t="shared" ref="E233:I233" si="188">S105</f>
        <v>64</v>
      </c>
      <c r="F233" s="6">
        <f t="shared" si="188"/>
        <v>16</v>
      </c>
      <c r="G233" s="6">
        <f t="shared" si="188"/>
        <v>32</v>
      </c>
      <c r="H233" s="6">
        <f t="shared" si="188"/>
        <v>32</v>
      </c>
      <c r="I233" s="6">
        <f t="shared" si="188"/>
        <v>0</v>
      </c>
      <c r="J233" s="6">
        <f>SUM(D233:I233)</f>
        <v>176</v>
      </c>
      <c r="K233" s="28">
        <f>128*N$26</f>
        <v>64</v>
      </c>
      <c r="L233" s="29">
        <f>(D233*K$16+E233*L$16+F233*M$16+G233*N$16+H233*O$16+I233*P$16+Q105*Q$16)/1000000</f>
        <v>0.93220800000000004</v>
      </c>
      <c r="M233" s="28">
        <f t="shared" ref="M233" si="189">K233/L233</f>
        <v>68.654205928290679</v>
      </c>
      <c r="N233" s="15"/>
      <c r="S233" s="3"/>
      <c r="T233" s="56"/>
      <c r="U233" s="61"/>
      <c r="V233" s="61"/>
      <c r="W233" s="61"/>
      <c r="X233" s="61"/>
      <c r="Y233" s="61"/>
      <c r="Z233" s="62"/>
      <c r="AA233" s="63"/>
      <c r="AB233" s="3"/>
    </row>
    <row r="234" spans="1:28" x14ac:dyDescent="0.15">
      <c r="A234" s="27"/>
      <c r="B234" s="27"/>
      <c r="C234" s="5" t="s">
        <v>39</v>
      </c>
      <c r="D234" s="7">
        <f>D226/D233</f>
        <v>0</v>
      </c>
      <c r="E234" s="7">
        <f t="shared" ref="E234:H234" si="190">E226/E233</f>
        <v>0</v>
      </c>
      <c r="F234" s="7">
        <f t="shared" si="190"/>
        <v>0</v>
      </c>
      <c r="G234" s="7">
        <f t="shared" si="190"/>
        <v>0.25</v>
      </c>
      <c r="H234" s="7">
        <f t="shared" si="190"/>
        <v>0.25</v>
      </c>
      <c r="I234" s="7" t="s">
        <v>87</v>
      </c>
      <c r="J234" s="7">
        <f t="shared" ref="J234" si="191">J226/J233</f>
        <v>0.13636363636363635</v>
      </c>
      <c r="K234" s="28"/>
      <c r="L234" s="29"/>
      <c r="M234" s="28"/>
      <c r="N234" s="4"/>
      <c r="S234" s="3"/>
      <c r="T234" s="64"/>
      <c r="U234" s="58"/>
      <c r="V234" s="58"/>
      <c r="W234" s="58"/>
      <c r="X234" s="58"/>
      <c r="Y234" s="58"/>
      <c r="Z234" s="59"/>
      <c r="AA234" s="60"/>
      <c r="AB234" s="3"/>
    </row>
    <row r="235" spans="1:28" x14ac:dyDescent="0.15">
      <c r="A235" s="27"/>
      <c r="B235" s="32" t="s">
        <v>38</v>
      </c>
      <c r="C235" s="5" t="s">
        <v>47</v>
      </c>
      <c r="D235" s="14">
        <f>R68</f>
        <v>14</v>
      </c>
      <c r="E235" s="14">
        <f t="shared" ref="E235:I235" si="192">S68</f>
        <v>14</v>
      </c>
      <c r="F235" s="14">
        <f t="shared" si="192"/>
        <v>6</v>
      </c>
      <c r="G235" s="14">
        <f t="shared" si="192"/>
        <v>12</v>
      </c>
      <c r="H235" s="14">
        <f t="shared" si="192"/>
        <v>8</v>
      </c>
      <c r="I235" s="14">
        <f t="shared" si="192"/>
        <v>8</v>
      </c>
      <c r="J235" s="14">
        <f>SUM(D235:I235)</f>
        <v>62</v>
      </c>
      <c r="K235" s="28">
        <f>128*N$28</f>
        <v>64</v>
      </c>
      <c r="L235" s="29">
        <f>(D235*K$16+E235*L$16+F235*M$16+G235*N$16+H235*O$16+I235*P$16+Q68*Q$16)/1000000</f>
        <v>0.43559399999999998</v>
      </c>
      <c r="M235" s="28">
        <f t="shared" ref="M235" si="193">K235/L235</f>
        <v>146.92580705886675</v>
      </c>
      <c r="N235" s="15"/>
      <c r="S235" s="3"/>
      <c r="T235" s="56"/>
      <c r="U235" s="61"/>
      <c r="V235" s="61"/>
      <c r="W235" s="61"/>
      <c r="X235" s="61"/>
      <c r="Y235" s="61"/>
      <c r="Z235" s="62"/>
      <c r="AA235" s="63"/>
      <c r="AB235" s="3"/>
    </row>
    <row r="236" spans="1:28" x14ac:dyDescent="0.15">
      <c r="A236" s="27"/>
      <c r="B236" s="27"/>
      <c r="C236" s="5" t="s">
        <v>39</v>
      </c>
      <c r="D236" s="13">
        <f>D226/D235</f>
        <v>0</v>
      </c>
      <c r="E236" s="13">
        <f t="shared" ref="E236:J236" si="194">E226/E235</f>
        <v>0</v>
      </c>
      <c r="F236" s="13">
        <f t="shared" si="194"/>
        <v>0</v>
      </c>
      <c r="G236" s="13">
        <f t="shared" si="194"/>
        <v>0.66666666666666663</v>
      </c>
      <c r="H236" s="13">
        <f t="shared" si="194"/>
        <v>1</v>
      </c>
      <c r="I236" s="13">
        <f t="shared" si="194"/>
        <v>1</v>
      </c>
      <c r="J236" s="13">
        <f t="shared" si="194"/>
        <v>0.38709677419354838</v>
      </c>
      <c r="K236" s="28"/>
      <c r="L236" s="29"/>
      <c r="M236" s="28"/>
      <c r="N236" s="4"/>
      <c r="S236" s="3"/>
      <c r="T236" s="65"/>
      <c r="U236" s="65"/>
      <c r="V236" s="65"/>
      <c r="W236" s="65"/>
      <c r="X236" s="65"/>
      <c r="Y236" s="65"/>
      <c r="Z236" s="66"/>
      <c r="AA236" s="67"/>
      <c r="AB236" s="3"/>
    </row>
    <row r="237" spans="1:28" x14ac:dyDescent="0.15">
      <c r="S237" s="3"/>
      <c r="T237" s="68"/>
      <c r="U237" s="68"/>
      <c r="V237" s="68"/>
      <c r="W237" s="68"/>
      <c r="X237" s="69"/>
      <c r="Y237" s="68"/>
      <c r="Z237" s="69"/>
      <c r="AA237" s="70"/>
      <c r="AB237" s="3"/>
    </row>
    <row r="238" spans="1:28" x14ac:dyDescent="0.15">
      <c r="S238" s="3"/>
      <c r="T238" s="56"/>
      <c r="U238" s="56"/>
      <c r="V238" s="56"/>
      <c r="W238" s="56"/>
      <c r="X238" s="56"/>
      <c r="Y238" s="56"/>
      <c r="Z238" s="56"/>
      <c r="AA238" s="56"/>
      <c r="AB238" s="3"/>
    </row>
    <row r="239" spans="1:28" x14ac:dyDescent="0.15">
      <c r="S239" s="3"/>
      <c r="T239" s="64"/>
      <c r="U239" s="58"/>
      <c r="V239" s="59"/>
      <c r="W239" s="59"/>
      <c r="X239" s="59"/>
      <c r="Y239" s="59"/>
      <c r="Z239" s="59"/>
      <c r="AA239" s="71"/>
      <c r="AB239" s="3"/>
    </row>
    <row r="240" spans="1:28" x14ac:dyDescent="0.15">
      <c r="S240" s="3"/>
      <c r="T240" s="56"/>
      <c r="U240" s="61"/>
      <c r="V240" s="61"/>
      <c r="W240" s="61"/>
      <c r="X240" s="61"/>
      <c r="Y240" s="61"/>
      <c r="Z240" s="61"/>
      <c r="AA240" s="71"/>
      <c r="AB240" s="3"/>
    </row>
    <row r="241" spans="1:28" x14ac:dyDescent="0.15">
      <c r="A241" s="32" t="s">
        <v>43</v>
      </c>
      <c r="B241" s="32" t="s">
        <v>45</v>
      </c>
      <c r="C241" s="32" t="s">
        <v>41</v>
      </c>
      <c r="D241" s="32"/>
      <c r="E241" s="32"/>
      <c r="F241" s="32"/>
      <c r="G241" s="32"/>
      <c r="H241" s="32"/>
      <c r="I241" s="32"/>
      <c r="J241" s="32"/>
      <c r="K241" s="32" t="s">
        <v>32</v>
      </c>
      <c r="L241" s="27"/>
      <c r="M241" s="27"/>
      <c r="N241"/>
      <c r="S241" s="3"/>
      <c r="T241" s="64"/>
      <c r="U241" s="58"/>
      <c r="V241" s="58"/>
      <c r="W241" s="58"/>
      <c r="X241" s="58"/>
      <c r="Y241" s="58"/>
      <c r="Z241" s="58"/>
      <c r="AA241" s="71"/>
      <c r="AB241" s="3"/>
    </row>
    <row r="242" spans="1:28" x14ac:dyDescent="0.15">
      <c r="A242" s="32"/>
      <c r="B242" s="32"/>
      <c r="C242" s="5"/>
      <c r="D242" s="5" t="s">
        <v>28</v>
      </c>
      <c r="E242" s="5" t="s">
        <v>29</v>
      </c>
      <c r="F242" s="5" t="s">
        <v>30</v>
      </c>
      <c r="G242" s="5" t="s">
        <v>31</v>
      </c>
      <c r="H242" s="6" t="s">
        <v>40</v>
      </c>
      <c r="I242" s="5" t="s">
        <v>49</v>
      </c>
      <c r="J242" s="5" t="s">
        <v>26</v>
      </c>
      <c r="K242" s="32" t="s">
        <v>32</v>
      </c>
      <c r="L242" s="32" t="s">
        <v>91</v>
      </c>
      <c r="M242" s="32" t="s">
        <v>92</v>
      </c>
      <c r="N242"/>
      <c r="S242" s="3"/>
      <c r="T242" s="56"/>
      <c r="U242" s="61"/>
      <c r="V242" s="61"/>
      <c r="W242" s="61"/>
      <c r="X242" s="61"/>
      <c r="Y242" s="61"/>
      <c r="Z242" s="61"/>
      <c r="AA242" s="71"/>
      <c r="AB242" s="3"/>
    </row>
    <row r="243" spans="1:28" ht="15.75" customHeight="1" x14ac:dyDescent="0.15">
      <c r="A243" s="27" t="s">
        <v>48</v>
      </c>
      <c r="B243" s="10"/>
      <c r="C243" s="10" t="s">
        <v>46</v>
      </c>
      <c r="D243" s="6">
        <v>0</v>
      </c>
      <c r="E243" s="6">
        <v>0</v>
      </c>
      <c r="F243" s="6">
        <v>0</v>
      </c>
      <c r="G243" s="6">
        <v>4</v>
      </c>
      <c r="H243" s="6">
        <v>4</v>
      </c>
      <c r="I243" s="6">
        <v>4</v>
      </c>
      <c r="J243" s="6">
        <f>SUM(D243:I243)</f>
        <v>12</v>
      </c>
      <c r="K243" s="32"/>
      <c r="L243" s="32"/>
      <c r="M243" s="32"/>
      <c r="N243"/>
      <c r="S243" s="3"/>
      <c r="T243" s="64"/>
      <c r="U243" s="58"/>
      <c r="V243" s="58"/>
      <c r="W243" s="58"/>
      <c r="X243" s="58"/>
      <c r="Y243" s="58"/>
      <c r="Z243" s="58"/>
      <c r="AA243" s="71"/>
      <c r="AB243" s="3"/>
    </row>
    <row r="244" spans="1:28" x14ac:dyDescent="0.15">
      <c r="A244" s="27"/>
      <c r="B244" s="26" t="s">
        <v>95</v>
      </c>
      <c r="C244" s="5" t="s">
        <v>47</v>
      </c>
      <c r="D244" s="6">
        <f>算法映射结果!R107</f>
        <v>8</v>
      </c>
      <c r="E244" s="6">
        <f>算法映射结果!S107</f>
        <v>8</v>
      </c>
      <c r="F244" s="6">
        <f>算法映射结果!T107</f>
        <v>8</v>
      </c>
      <c r="G244" s="6">
        <f>算法映射结果!U107</f>
        <v>8</v>
      </c>
      <c r="H244" s="6">
        <f>算法映射结果!V107</f>
        <v>8</v>
      </c>
      <c r="I244" s="6">
        <f>算法映射结果!W107</f>
        <v>0</v>
      </c>
      <c r="J244" s="6">
        <f>SUM(D244:I244)</f>
        <v>40</v>
      </c>
      <c r="K244" s="29">
        <f>128*算法映射结果!N20</f>
        <v>59.534883720930232</v>
      </c>
      <c r="L244" s="29">
        <f>(D244*算法映射结果!K$16+E244*算法映射结果!L$16+F244*算法映射结果!M$16+G244*算法映射结果!N$16+H244*算法映射结果!O$16+I244*算法映射结果!P$16+算法映射结果!Q107*算法映射结果!Q$16)/1000000</f>
        <v>0.24629599999999999</v>
      </c>
      <c r="M244" s="29">
        <f>K244/L244</f>
        <v>241.72087131309576</v>
      </c>
      <c r="N244" s="18"/>
      <c r="S244" s="3"/>
      <c r="T244" s="56"/>
      <c r="U244" s="61"/>
      <c r="V244" s="61"/>
      <c r="W244" s="61"/>
      <c r="X244" s="61"/>
      <c r="Y244" s="61"/>
      <c r="Z244" s="61"/>
      <c r="AA244" s="72"/>
      <c r="AB244" s="3"/>
    </row>
    <row r="245" spans="1:28" x14ac:dyDescent="0.15">
      <c r="A245" s="27"/>
      <c r="B245" s="27"/>
      <c r="C245" s="5" t="s">
        <v>39</v>
      </c>
      <c r="D245" s="7">
        <f>D243/D244</f>
        <v>0</v>
      </c>
      <c r="E245" s="7">
        <f>E243/E244</f>
        <v>0</v>
      </c>
      <c r="F245" s="7">
        <f>F243/F244</f>
        <v>0</v>
      </c>
      <c r="G245" s="7">
        <f>G243/G244</f>
        <v>0.5</v>
      </c>
      <c r="H245" s="7">
        <f>H243/H244</f>
        <v>0.5</v>
      </c>
      <c r="I245" s="7" t="s">
        <v>87</v>
      </c>
      <c r="J245" s="7">
        <f>J243/J244</f>
        <v>0.3</v>
      </c>
      <c r="K245" s="29"/>
      <c r="L245" s="29"/>
      <c r="M245" s="29"/>
      <c r="N245" s="19"/>
      <c r="S245" s="3"/>
      <c r="T245" s="64"/>
      <c r="U245" s="58"/>
      <c r="V245" s="58"/>
      <c r="W245" s="58"/>
      <c r="X245" s="58"/>
      <c r="Y245" s="58"/>
      <c r="Z245" s="58"/>
      <c r="AA245" s="72"/>
      <c r="AB245" s="3"/>
    </row>
    <row r="246" spans="1:28" x14ac:dyDescent="0.15">
      <c r="A246" s="27"/>
      <c r="B246" s="27" t="s">
        <v>34</v>
      </c>
      <c r="C246" s="5" t="s">
        <v>47</v>
      </c>
      <c r="D246" s="6">
        <f>算法映射结果!R144</f>
        <v>8</v>
      </c>
      <c r="E246" s="6">
        <f>算法映射结果!S144</f>
        <v>8</v>
      </c>
      <c r="F246" s="6">
        <f>算法映射结果!T144</f>
        <v>8</v>
      </c>
      <c r="G246" s="6">
        <f>算法映射结果!U144</f>
        <v>16</v>
      </c>
      <c r="H246" s="6">
        <f>算法映射结果!V144</f>
        <v>8</v>
      </c>
      <c r="I246" s="6">
        <f>算法映射结果!W144</f>
        <v>8</v>
      </c>
      <c r="J246" s="6">
        <f>SUM(D246:I246)</f>
        <v>56</v>
      </c>
      <c r="K246" s="29">
        <f>128*算法映射结果!N22</f>
        <v>32.904884318766065</v>
      </c>
      <c r="L246" s="29">
        <f>(D246*算法映射结果!K$16+E246*算法映射结果!L$16+F246*算法映射结果!M$16+G246*算法映射结果!N$16+H246*算法映射结果!O$16+I246*算法映射结果!P$16+算法映射结果!Q144*算法映射结果!Q$16)/1000000</f>
        <v>0.31753599999999998</v>
      </c>
      <c r="M246" s="29">
        <f>K246/L246</f>
        <v>103.62568124170508</v>
      </c>
      <c r="N246" s="18"/>
      <c r="S246" s="3"/>
      <c r="T246" s="56"/>
      <c r="U246" s="61"/>
      <c r="V246" s="61"/>
      <c r="W246" s="61"/>
      <c r="X246" s="61"/>
      <c r="Y246" s="61"/>
      <c r="Z246" s="61"/>
      <c r="AA246" s="72"/>
      <c r="AB246" s="3"/>
    </row>
    <row r="247" spans="1:28" x14ac:dyDescent="0.15">
      <c r="A247" s="27"/>
      <c r="B247" s="27"/>
      <c r="C247" s="5" t="s">
        <v>39</v>
      </c>
      <c r="D247" s="11">
        <f>D243/D246</f>
        <v>0</v>
      </c>
      <c r="E247" s="11">
        <f>E243/E246</f>
        <v>0</v>
      </c>
      <c r="F247" s="11">
        <f>F243/F246</f>
        <v>0</v>
      </c>
      <c r="G247" s="11">
        <f>G243/G246</f>
        <v>0.25</v>
      </c>
      <c r="H247" s="11">
        <f>H243/H246</f>
        <v>0.5</v>
      </c>
      <c r="I247" s="11">
        <f>I243/I246</f>
        <v>0.5</v>
      </c>
      <c r="J247" s="11">
        <f>J243/J246</f>
        <v>0.21428571428571427</v>
      </c>
      <c r="K247" s="29"/>
      <c r="L247" s="29"/>
      <c r="M247" s="29"/>
      <c r="N247" s="19"/>
      <c r="S247" s="3"/>
      <c r="T247" s="65"/>
      <c r="U247" s="73"/>
      <c r="V247" s="73"/>
      <c r="W247" s="73"/>
      <c r="X247" s="73"/>
      <c r="Y247" s="73"/>
      <c r="Z247" s="73"/>
      <c r="AA247" s="74"/>
      <c r="AB247" s="3"/>
    </row>
    <row r="248" spans="1:28" x14ac:dyDescent="0.15">
      <c r="A248" s="27"/>
      <c r="B248" s="27" t="s">
        <v>36</v>
      </c>
      <c r="C248" s="5" t="s">
        <v>47</v>
      </c>
      <c r="D248" s="12">
        <f>算法映射结果!R181</f>
        <v>16</v>
      </c>
      <c r="E248" s="12">
        <f>算法映射结果!S181</f>
        <v>24</v>
      </c>
      <c r="F248" s="12">
        <f>算法映射结果!T181</f>
        <v>8</v>
      </c>
      <c r="G248" s="12">
        <f>算法映射结果!U181</f>
        <v>24</v>
      </c>
      <c r="H248" s="12">
        <f>算法映射结果!V181</f>
        <v>4</v>
      </c>
      <c r="I248" s="12">
        <f>算法映射结果!W181</f>
        <v>8</v>
      </c>
      <c r="J248" s="12">
        <f>SUM(D248:I248)</f>
        <v>84</v>
      </c>
      <c r="K248" s="29">
        <f>128*算法映射结果!N24</f>
        <v>9.9378881987577632</v>
      </c>
      <c r="L248" s="29">
        <f>(D248*算法映射结果!K$16+E248*算法映射结果!L$16+F248*算法映射结果!M$16+G248*算法映射结果!N$16+H248*算法映射结果!O$16+I248*算法映射结果!P$16+算法映射结果!Q181*算法映射结果!Q$16)/1000000</f>
        <v>0.312249</v>
      </c>
      <c r="M248" s="29">
        <f>K248/L248</f>
        <v>31.826805526223506</v>
      </c>
      <c r="N248" s="18"/>
      <c r="S248" s="3"/>
      <c r="T248" s="68"/>
      <c r="U248" s="74"/>
      <c r="V248" s="74"/>
      <c r="W248" s="74"/>
      <c r="X248" s="74"/>
      <c r="Y248" s="74"/>
      <c r="Z248" s="74"/>
      <c r="AA248" s="74"/>
      <c r="AB248" s="3"/>
    </row>
    <row r="249" spans="1:28" x14ac:dyDescent="0.15">
      <c r="A249" s="27"/>
      <c r="B249" s="27"/>
      <c r="C249" s="5" t="s">
        <v>39</v>
      </c>
      <c r="D249" s="11">
        <f>D243/D248</f>
        <v>0</v>
      </c>
      <c r="E249" s="11">
        <f>E243/E248</f>
        <v>0</v>
      </c>
      <c r="F249" s="11">
        <f>F243/F248</f>
        <v>0</v>
      </c>
      <c r="G249" s="11">
        <f>G243/G248</f>
        <v>0.16666666666666666</v>
      </c>
      <c r="H249" s="11">
        <f>H243/H248</f>
        <v>1</v>
      </c>
      <c r="I249" s="11">
        <f>I243/I248</f>
        <v>0.5</v>
      </c>
      <c r="J249" s="11">
        <f>J243/J248</f>
        <v>0.14285714285714285</v>
      </c>
      <c r="K249" s="29"/>
      <c r="L249" s="29"/>
      <c r="M249" s="29"/>
      <c r="N249" s="19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15">
      <c r="A250" s="27"/>
      <c r="B250" s="27" t="s">
        <v>37</v>
      </c>
      <c r="C250" s="5" t="s">
        <v>47</v>
      </c>
      <c r="D250" s="6">
        <f>算法映射结果!R70</f>
        <v>8</v>
      </c>
      <c r="E250" s="6">
        <f>算法映射结果!S70</f>
        <v>16</v>
      </c>
      <c r="F250" s="6">
        <f>算法映射结果!T70</f>
        <v>4</v>
      </c>
      <c r="G250" s="6">
        <f>算法映射结果!U70</f>
        <v>8</v>
      </c>
      <c r="H250" s="6">
        <f>算法映射结果!V70</f>
        <v>8</v>
      </c>
      <c r="I250" s="6">
        <f>算法映射结果!W70</f>
        <v>0</v>
      </c>
      <c r="J250" s="6">
        <f>SUM(D250:I250)</f>
        <v>44</v>
      </c>
      <c r="K250" s="29">
        <f>128*算法映射结果!N26</f>
        <v>64</v>
      </c>
      <c r="L250" s="29">
        <f>(D250*算法映射结果!K$16+E250*算法映射结果!L$16+F250*算法映射结果!M$16+G250*算法映射结果!N$16+H250*算法映射结果!O$16+I250*算法映射结果!P$16+算法映射结果!Q70*算法映射结果!Q$16)/1000000</f>
        <v>0.23305200000000001</v>
      </c>
      <c r="M250" s="29">
        <f>K250/L250</f>
        <v>274.61682371316272</v>
      </c>
      <c r="N250" s="18"/>
      <c r="S250" s="3"/>
      <c r="T250" s="75"/>
      <c r="U250" s="76"/>
      <c r="V250" s="3"/>
      <c r="W250" s="3"/>
      <c r="X250" s="3"/>
      <c r="Y250" s="3"/>
      <c r="Z250" s="3"/>
      <c r="AA250" s="3"/>
      <c r="AB250" s="3"/>
    </row>
    <row r="251" spans="1:28" x14ac:dyDescent="0.15">
      <c r="A251" s="27"/>
      <c r="B251" s="27"/>
      <c r="C251" s="5" t="s">
        <v>39</v>
      </c>
      <c r="D251" s="7">
        <f>D243/D250</f>
        <v>0</v>
      </c>
      <c r="E251" s="7">
        <f>E243/E250</f>
        <v>0</v>
      </c>
      <c r="F251" s="7">
        <f>F243/F250</f>
        <v>0</v>
      </c>
      <c r="G251" s="7">
        <f>G243/G250</f>
        <v>0.5</v>
      </c>
      <c r="H251" s="7">
        <f>H243/H250</f>
        <v>0.5</v>
      </c>
      <c r="I251" s="7" t="s">
        <v>88</v>
      </c>
      <c r="J251" s="7">
        <f>J243/J250</f>
        <v>0.27272727272727271</v>
      </c>
      <c r="K251" s="29"/>
      <c r="L251" s="29"/>
      <c r="M251" s="29"/>
      <c r="N251" s="19"/>
      <c r="S251" s="3"/>
      <c r="T251" s="76"/>
      <c r="U251" s="76"/>
      <c r="V251" s="3"/>
      <c r="W251" s="3"/>
      <c r="X251" s="3"/>
      <c r="Y251" s="3"/>
      <c r="Z251" s="3"/>
      <c r="AA251" s="3"/>
      <c r="AB251" s="3"/>
    </row>
    <row r="252" spans="1:28" x14ac:dyDescent="0.15">
      <c r="A252" s="27"/>
      <c r="B252" s="32" t="s">
        <v>38</v>
      </c>
      <c r="C252" s="5" t="s">
        <v>47</v>
      </c>
      <c r="D252" s="9">
        <f>算法映射结果!R33</f>
        <v>7</v>
      </c>
      <c r="E252" s="9">
        <f>算法映射结果!S33</f>
        <v>7</v>
      </c>
      <c r="F252" s="9">
        <f>算法映射结果!T33</f>
        <v>3</v>
      </c>
      <c r="G252" s="9">
        <f>算法映射结果!U33</f>
        <v>6</v>
      </c>
      <c r="H252" s="9">
        <f>算法映射结果!V33</f>
        <v>4</v>
      </c>
      <c r="I252" s="9">
        <f>算法映射结果!W33</f>
        <v>4</v>
      </c>
      <c r="J252" s="9">
        <v>31</v>
      </c>
      <c r="K252" s="29">
        <f>128*算法映射结果!N28</f>
        <v>64</v>
      </c>
      <c r="L252" s="29">
        <f>(D252*算法映射结果!K$16+E252*算法映射结果!L$16+F252*算法映射结果!M$16+G252*算法映射结果!N$16+H252*算法映射结果!O$16+I252*算法映射结果!P$16+算法映射结果!Q33*算法映射结果!Q$16)/1000000</f>
        <v>0.21779699999999999</v>
      </c>
      <c r="M252" s="29">
        <f>K252/L252</f>
        <v>293.8516141177335</v>
      </c>
      <c r="N252" s="18"/>
      <c r="S252" s="3"/>
      <c r="T252" s="75"/>
      <c r="U252" s="76"/>
      <c r="V252" s="3"/>
      <c r="W252" s="3"/>
      <c r="X252" s="3"/>
      <c r="Y252" s="3"/>
      <c r="Z252" s="3"/>
      <c r="AA252" s="3"/>
      <c r="AB252" s="3"/>
    </row>
    <row r="253" spans="1:28" x14ac:dyDescent="0.15">
      <c r="A253" s="27"/>
      <c r="B253" s="27"/>
      <c r="C253" s="5" t="s">
        <v>39</v>
      </c>
      <c r="D253" s="13">
        <f>D243/D252</f>
        <v>0</v>
      </c>
      <c r="E253" s="13">
        <f>E243/E252</f>
        <v>0</v>
      </c>
      <c r="F253" s="13">
        <f>F243/F252</f>
        <v>0</v>
      </c>
      <c r="G253" s="13">
        <f>G243/G252</f>
        <v>0.66666666666666663</v>
      </c>
      <c r="H253" s="13">
        <f>H243/H252</f>
        <v>1</v>
      </c>
      <c r="I253" s="13">
        <f>I243/I252</f>
        <v>1</v>
      </c>
      <c r="J253" s="13">
        <f>J243/J252</f>
        <v>0.38709677419354838</v>
      </c>
      <c r="K253" s="29"/>
      <c r="L253" s="29"/>
      <c r="M253" s="29"/>
      <c r="N253" s="19"/>
      <c r="S253" s="3"/>
      <c r="T253" s="76"/>
      <c r="U253" s="76"/>
      <c r="V253" s="3"/>
      <c r="W253" s="3"/>
      <c r="X253" s="3"/>
      <c r="Y253" s="3"/>
      <c r="Z253" s="3"/>
      <c r="AA253" s="3"/>
      <c r="AB253" s="3"/>
    </row>
    <row r="254" spans="1:28" ht="15" customHeight="1" x14ac:dyDescent="0.15">
      <c r="A254" s="27" t="s">
        <v>50</v>
      </c>
      <c r="B254" s="10"/>
      <c r="C254" s="10" t="s">
        <v>46</v>
      </c>
      <c r="D254" s="6">
        <v>0</v>
      </c>
      <c r="E254" s="6">
        <v>0</v>
      </c>
      <c r="F254" s="6">
        <v>2</v>
      </c>
      <c r="G254" s="6">
        <v>3</v>
      </c>
      <c r="H254" s="6">
        <v>2</v>
      </c>
      <c r="I254" s="6">
        <v>0</v>
      </c>
      <c r="J254" s="6">
        <f>SUM(D254:I254)</f>
        <v>7</v>
      </c>
      <c r="K254" s="8"/>
      <c r="L254" s="8"/>
      <c r="M254" s="8"/>
      <c r="N254"/>
      <c r="S254" s="3"/>
      <c r="T254" s="75"/>
      <c r="U254" s="76"/>
      <c r="V254" s="3"/>
      <c r="W254" s="3"/>
      <c r="X254" s="3"/>
      <c r="Y254" s="3"/>
      <c r="Z254" s="3"/>
      <c r="AA254" s="3"/>
      <c r="AB254" s="3"/>
    </row>
    <row r="255" spans="1:28" x14ac:dyDescent="0.15">
      <c r="A255" s="27"/>
      <c r="B255" s="26" t="s">
        <v>95</v>
      </c>
      <c r="C255" s="5" t="s">
        <v>47</v>
      </c>
      <c r="D255" s="6">
        <f>算法映射结果!R108</f>
        <v>12</v>
      </c>
      <c r="E255" s="6">
        <f>算法映射结果!S108</f>
        <v>12</v>
      </c>
      <c r="F255" s="6">
        <f>算法映射结果!T108</f>
        <v>12</v>
      </c>
      <c r="G255" s="6">
        <f>算法映射结果!U108</f>
        <v>12</v>
      </c>
      <c r="H255" s="6">
        <f>算法映射结果!V108</f>
        <v>12</v>
      </c>
      <c r="I255" s="6">
        <f>算法映射结果!W108</f>
        <v>0</v>
      </c>
      <c r="J255" s="6">
        <f>SUM(D255:I255)</f>
        <v>60</v>
      </c>
      <c r="K255" s="28">
        <f>64*算法映射结果!N20</f>
        <v>29.767441860465116</v>
      </c>
      <c r="L255" s="29">
        <f>(D255*算法映射结果!K$16+E255*算法映射结果!L$16+F255*算法映射结果!M$16+G255*算法映射结果!N$16+H255*算法映射结果!O$16+I255*算法映射结果!P$16+算法映射结果!Q108*算法映射结果!Q$16)/1000000</f>
        <v>0.36944399999999999</v>
      </c>
      <c r="M255" s="29">
        <f>K255/L255</f>
        <v>80.573623771031919</v>
      </c>
      <c r="N255" s="18"/>
      <c r="S255" s="3"/>
      <c r="T255" s="76"/>
      <c r="U255" s="76"/>
      <c r="V255" s="3"/>
      <c r="W255" s="3"/>
      <c r="X255" s="3"/>
      <c r="Y255" s="3"/>
      <c r="Z255" s="3"/>
      <c r="AA255" s="3"/>
      <c r="AB255" s="3"/>
    </row>
    <row r="256" spans="1:28" x14ac:dyDescent="0.15">
      <c r="A256" s="27"/>
      <c r="B256" s="27"/>
      <c r="C256" s="5" t="s">
        <v>39</v>
      </c>
      <c r="D256" s="7">
        <f>D254/D255</f>
        <v>0</v>
      </c>
      <c r="E256" s="7">
        <f>E254/E255</f>
        <v>0</v>
      </c>
      <c r="F256" s="7">
        <f>F254/F255</f>
        <v>0.16666666666666666</v>
      </c>
      <c r="G256" s="7">
        <f>G254/G255</f>
        <v>0.25</v>
      </c>
      <c r="H256" s="7">
        <f>H254/H255</f>
        <v>0.16666666666666666</v>
      </c>
      <c r="I256" s="7" t="s">
        <v>89</v>
      </c>
      <c r="J256" s="7">
        <f>J254/J255</f>
        <v>0.11666666666666667</v>
      </c>
      <c r="K256" s="28"/>
      <c r="L256" s="29"/>
      <c r="M256" s="29"/>
      <c r="N256" s="19"/>
      <c r="S256" s="3"/>
      <c r="T256" s="75"/>
      <c r="U256" s="76"/>
      <c r="V256" s="3"/>
      <c r="W256" s="3"/>
      <c r="X256" s="3"/>
      <c r="Y256" s="3"/>
      <c r="Z256" s="3"/>
      <c r="AA256" s="3"/>
      <c r="AB256" s="3"/>
    </row>
    <row r="257" spans="1:28" x14ac:dyDescent="0.15">
      <c r="A257" s="27"/>
      <c r="B257" s="27" t="s">
        <v>34</v>
      </c>
      <c r="C257" s="5" t="s">
        <v>47</v>
      </c>
      <c r="D257" s="6">
        <f>算法映射结果!R145</f>
        <v>12</v>
      </c>
      <c r="E257" s="6">
        <f>算法映射结果!S145</f>
        <v>12</v>
      </c>
      <c r="F257" s="6">
        <f>算法映射结果!T145</f>
        <v>12</v>
      </c>
      <c r="G257" s="6">
        <f>算法映射结果!U145</f>
        <v>24</v>
      </c>
      <c r="H257" s="6">
        <f>算法映射结果!V145</f>
        <v>12</v>
      </c>
      <c r="I257" s="6">
        <f>算法映射结果!W145</f>
        <v>12</v>
      </c>
      <c r="J257" s="6">
        <f>SUM(D257:I257)</f>
        <v>84</v>
      </c>
      <c r="K257" s="28">
        <f>64*算法映射结果!N22</f>
        <v>16.452442159383033</v>
      </c>
      <c r="L257" s="29">
        <f>(D257*算法映射结果!K$16+E257*算法映射结果!L$16+F257*算法映射结果!M$16+G257*算法映射结果!N$16+H257*算法映射结果!O$16+I257*算法映射结果!P$16+算法映射结果!Q145*算法映射结果!Q$16)/1000000</f>
        <v>0.47630400000000001</v>
      </c>
      <c r="M257" s="29">
        <f>K257/L257</f>
        <v>34.541893747235029</v>
      </c>
      <c r="N257" s="18"/>
      <c r="S257" s="3"/>
      <c r="T257" s="76"/>
      <c r="U257" s="76"/>
      <c r="V257" s="3"/>
      <c r="W257" s="3"/>
      <c r="X257" s="3"/>
      <c r="Y257" s="3"/>
      <c r="Z257" s="3"/>
      <c r="AA257" s="3"/>
      <c r="AB257" s="3"/>
    </row>
    <row r="258" spans="1:28" x14ac:dyDescent="0.15">
      <c r="A258" s="27"/>
      <c r="B258" s="27"/>
      <c r="C258" s="5" t="s">
        <v>39</v>
      </c>
      <c r="D258" s="11">
        <f>D254/D257</f>
        <v>0</v>
      </c>
      <c r="E258" s="11">
        <f>E254/E257</f>
        <v>0</v>
      </c>
      <c r="F258" s="11">
        <f>F254/F257</f>
        <v>0.16666666666666666</v>
      </c>
      <c r="G258" s="11">
        <f>G254/G257</f>
        <v>0.125</v>
      </c>
      <c r="H258" s="11">
        <f>H254/H257</f>
        <v>0.16666666666666666</v>
      </c>
      <c r="I258" s="11">
        <f>I254/I257</f>
        <v>0</v>
      </c>
      <c r="J258" s="11">
        <f>J254/J257</f>
        <v>8.3333333333333329E-2</v>
      </c>
      <c r="K258" s="28"/>
      <c r="L258" s="29"/>
      <c r="M258" s="29"/>
      <c r="N258" s="19"/>
      <c r="S258" s="3"/>
      <c r="T258" s="75"/>
      <c r="U258" s="3"/>
      <c r="V258" s="3"/>
      <c r="W258" s="3"/>
      <c r="X258" s="3"/>
      <c r="Y258" s="3"/>
      <c r="Z258" s="3"/>
      <c r="AA258" s="3"/>
      <c r="AB258" s="3"/>
    </row>
    <row r="259" spans="1:28" x14ac:dyDescent="0.15">
      <c r="A259" s="27"/>
      <c r="B259" s="27" t="s">
        <v>36</v>
      </c>
      <c r="C259" s="5" t="s">
        <v>47</v>
      </c>
      <c r="D259" s="12" t="s">
        <v>90</v>
      </c>
      <c r="E259" s="12" t="s">
        <v>90</v>
      </c>
      <c r="F259" s="12" t="s">
        <v>90</v>
      </c>
      <c r="G259" s="12" t="s">
        <v>90</v>
      </c>
      <c r="H259" s="12" t="s">
        <v>90</v>
      </c>
      <c r="I259" s="12" t="s">
        <v>90</v>
      </c>
      <c r="J259" s="12" t="s">
        <v>90</v>
      </c>
      <c r="K259" s="28" t="s">
        <v>89</v>
      </c>
      <c r="L259" s="28" t="s">
        <v>89</v>
      </c>
      <c r="M259" s="28" t="s">
        <v>89</v>
      </c>
      <c r="N259" s="18"/>
      <c r="S259" s="3"/>
      <c r="T259" s="76"/>
      <c r="U259" s="3"/>
      <c r="V259" s="3"/>
      <c r="W259" s="3"/>
      <c r="X259" s="3"/>
      <c r="Y259" s="3"/>
      <c r="Z259" s="3"/>
      <c r="AA259" s="3"/>
      <c r="AB259" s="3"/>
    </row>
    <row r="260" spans="1:28" x14ac:dyDescent="0.15">
      <c r="A260" s="27"/>
      <c r="B260" s="27"/>
      <c r="C260" s="5" t="s">
        <v>39</v>
      </c>
      <c r="D260" s="12" t="s">
        <v>90</v>
      </c>
      <c r="E260" s="12" t="s">
        <v>90</v>
      </c>
      <c r="F260" s="12" t="s">
        <v>90</v>
      </c>
      <c r="G260" s="12" t="s">
        <v>90</v>
      </c>
      <c r="H260" s="12" t="s">
        <v>90</v>
      </c>
      <c r="I260" s="12" t="s">
        <v>90</v>
      </c>
      <c r="J260" s="12" t="s">
        <v>90</v>
      </c>
      <c r="K260" s="28"/>
      <c r="L260" s="28"/>
      <c r="M260" s="28"/>
      <c r="N260" s="19"/>
      <c r="S260" s="3"/>
      <c r="T260" s="56"/>
      <c r="U260" s="56"/>
      <c r="V260" s="56"/>
      <c r="W260" s="56"/>
      <c r="X260" s="56"/>
      <c r="Y260" s="56"/>
      <c r="Z260" s="56"/>
      <c r="AA260" s="57"/>
      <c r="AB260" s="3"/>
    </row>
    <row r="261" spans="1:28" x14ac:dyDescent="0.15">
      <c r="A261" s="27"/>
      <c r="B261" s="27" t="s">
        <v>37</v>
      </c>
      <c r="C261" s="5" t="s">
        <v>47</v>
      </c>
      <c r="D261" s="6">
        <f>算法映射结果!R71</f>
        <v>16</v>
      </c>
      <c r="E261" s="6">
        <f>算法映射结果!S71</f>
        <v>32</v>
      </c>
      <c r="F261" s="6">
        <f>算法映射结果!T71</f>
        <v>8</v>
      </c>
      <c r="G261" s="6">
        <f>算法映射结果!U71</f>
        <v>16</v>
      </c>
      <c r="H261" s="6">
        <f>算法映射结果!V71</f>
        <v>16</v>
      </c>
      <c r="I261" s="6">
        <f>算法映射结果!W81</f>
        <v>0</v>
      </c>
      <c r="J261" s="6">
        <f>SUM(D261:I261)</f>
        <v>88</v>
      </c>
      <c r="K261" s="28">
        <f>64*算法映射结果!N26</f>
        <v>32</v>
      </c>
      <c r="L261" s="29">
        <f>(D261*算法映射结果!K$16+E261*算法映射结果!L$16+F261*算法映射结果!M$16+G261*算法映射结果!N$16+H261*算法映射结果!O$16+I261*算法映射结果!P$16+算法映射结果!Q71*算法映射结果!Q$16)/1000000</f>
        <v>0.46610400000000002</v>
      </c>
      <c r="M261" s="29">
        <f>K261/L261</f>
        <v>68.654205928290679</v>
      </c>
      <c r="N261" s="18"/>
      <c r="S261" s="3"/>
      <c r="T261" s="58"/>
      <c r="U261" s="58"/>
      <c r="V261" s="58"/>
      <c r="W261" s="58"/>
      <c r="X261" s="58"/>
      <c r="Y261" s="58"/>
      <c r="Z261" s="58"/>
      <c r="AA261" s="58"/>
      <c r="AB261" s="3"/>
    </row>
    <row r="262" spans="1:28" s="21" customFormat="1" x14ac:dyDescent="0.15">
      <c r="A262" s="27"/>
      <c r="B262" s="27"/>
      <c r="C262" s="5" t="s">
        <v>39</v>
      </c>
      <c r="D262" s="7">
        <f>D254/D261</f>
        <v>0</v>
      </c>
      <c r="E262" s="7">
        <f>E254/E261</f>
        <v>0</v>
      </c>
      <c r="F262" s="7">
        <f>F254/F261</f>
        <v>0.25</v>
      </c>
      <c r="G262" s="7">
        <f>G254/G261</f>
        <v>0.1875</v>
      </c>
      <c r="H262" s="7">
        <f>H254/H261</f>
        <v>0.125</v>
      </c>
      <c r="I262" s="7" t="s">
        <v>88</v>
      </c>
      <c r="J262" s="7">
        <f>J254/J261</f>
        <v>7.9545454545454544E-2</v>
      </c>
      <c r="K262" s="28"/>
      <c r="L262" s="29"/>
      <c r="M262" s="29"/>
      <c r="N262" s="19"/>
      <c r="S262" s="77"/>
      <c r="T262" s="78"/>
      <c r="U262" s="78"/>
      <c r="V262" s="78"/>
      <c r="W262" s="78"/>
      <c r="X262" s="78"/>
      <c r="Y262" s="78"/>
      <c r="Z262" s="78"/>
      <c r="AA262" s="78"/>
      <c r="AB262" s="77"/>
    </row>
    <row r="263" spans="1:28" x14ac:dyDescent="0.15">
      <c r="A263" s="27"/>
      <c r="B263" s="32" t="s">
        <v>38</v>
      </c>
      <c r="C263" s="5" t="s">
        <v>47</v>
      </c>
      <c r="D263" s="9">
        <f>算法映射结果!R34</f>
        <v>7</v>
      </c>
      <c r="E263" s="9">
        <f>算法映射结果!S34</f>
        <v>7</v>
      </c>
      <c r="F263" s="9">
        <f>算法映射结果!T34</f>
        <v>3</v>
      </c>
      <c r="G263" s="9">
        <f>算法映射结果!U34</f>
        <v>6</v>
      </c>
      <c r="H263" s="9">
        <f>算法映射结果!V34</f>
        <v>4</v>
      </c>
      <c r="I263" s="9">
        <f>算法映射结果!W34</f>
        <v>4</v>
      </c>
      <c r="J263" s="9">
        <v>31</v>
      </c>
      <c r="K263" s="28">
        <f>64*算法映射结果!N28</f>
        <v>32</v>
      </c>
      <c r="L263" s="29">
        <f>(D263*算法映射结果!K$16+E263*算法映射结果!L$16+F263*算法映射结果!M$16+G263*算法映射结果!N$16+H263*算法映射结果!O$16+I263*算法映射结果!P$16+算法映射结果!Q34*算法映射结果!Q$16)/1000000</f>
        <v>0.21779699999999999</v>
      </c>
      <c r="M263" s="29">
        <f>K263/L263</f>
        <v>146.92580705886675</v>
      </c>
      <c r="N263" s="18"/>
      <c r="S263" s="3"/>
      <c r="T263" s="58"/>
      <c r="U263" s="58"/>
      <c r="V263" s="58"/>
      <c r="W263" s="58"/>
      <c r="X263" s="58"/>
      <c r="Y263" s="58"/>
      <c r="Z263" s="58"/>
      <c r="AA263" s="58"/>
      <c r="AB263" s="3"/>
    </row>
    <row r="264" spans="1:28" s="21" customFormat="1" x14ac:dyDescent="0.15">
      <c r="A264" s="27"/>
      <c r="B264" s="27"/>
      <c r="C264" s="5" t="s">
        <v>39</v>
      </c>
      <c r="D264" s="13">
        <f>D254/D263</f>
        <v>0</v>
      </c>
      <c r="E264" s="13">
        <f>E254/E263</f>
        <v>0</v>
      </c>
      <c r="F264" s="13">
        <f>F254/F263</f>
        <v>0.66666666666666663</v>
      </c>
      <c r="G264" s="13">
        <f>G254/G263</f>
        <v>0.5</v>
      </c>
      <c r="H264" s="13">
        <f>H254/H263</f>
        <v>0.5</v>
      </c>
      <c r="I264" s="13">
        <f>I254/I263</f>
        <v>0</v>
      </c>
      <c r="J264" s="13">
        <f>J254/J263</f>
        <v>0.22580645161290322</v>
      </c>
      <c r="K264" s="28"/>
      <c r="L264" s="29"/>
      <c r="M264" s="29"/>
      <c r="N264" s="19"/>
      <c r="S264" s="77"/>
      <c r="T264" s="78"/>
      <c r="U264" s="78"/>
      <c r="V264" s="78"/>
      <c r="W264" s="78"/>
      <c r="X264" s="78"/>
      <c r="Y264" s="78"/>
      <c r="Z264" s="78"/>
      <c r="AA264" s="78"/>
      <c r="AB264" s="77"/>
    </row>
    <row r="265" spans="1:28" ht="15.75" customHeight="1" x14ac:dyDescent="0.15">
      <c r="A265" s="27" t="s">
        <v>83</v>
      </c>
      <c r="B265" s="10"/>
      <c r="C265" s="10" t="s">
        <v>46</v>
      </c>
      <c r="D265" s="6">
        <v>0</v>
      </c>
      <c r="E265" s="6">
        <v>3</v>
      </c>
      <c r="F265" s="6">
        <v>0</v>
      </c>
      <c r="G265" s="6">
        <v>2</v>
      </c>
      <c r="H265" s="6">
        <v>1</v>
      </c>
      <c r="I265" s="6">
        <v>0</v>
      </c>
      <c r="J265" s="6">
        <f>SUM(D265:I265)</f>
        <v>6</v>
      </c>
      <c r="K265" s="8"/>
      <c r="L265" s="8"/>
      <c r="M265" s="8"/>
      <c r="N265"/>
      <c r="S265" s="3"/>
      <c r="T265" s="58"/>
      <c r="U265" s="58"/>
      <c r="V265" s="58"/>
      <c r="W265" s="58"/>
      <c r="X265" s="58"/>
      <c r="Y265" s="58"/>
      <c r="Z265" s="58"/>
      <c r="AA265" s="58"/>
      <c r="AB265" s="3"/>
    </row>
    <row r="266" spans="1:28" s="21" customFormat="1" x14ac:dyDescent="0.15">
      <c r="A266" s="27"/>
      <c r="B266" s="26" t="s">
        <v>95</v>
      </c>
      <c r="C266" s="5" t="s">
        <v>47</v>
      </c>
      <c r="D266" s="6">
        <f>算法映射结果!R109</f>
        <v>16</v>
      </c>
      <c r="E266" s="6">
        <f>算法映射结果!S109</f>
        <v>16</v>
      </c>
      <c r="F266" s="6">
        <f>算法映射结果!T109</f>
        <v>16</v>
      </c>
      <c r="G266" s="6">
        <f>算法映射结果!U109</f>
        <v>16</v>
      </c>
      <c r="H266" s="6">
        <f>算法映射结果!V109</f>
        <v>16</v>
      </c>
      <c r="I266" s="6">
        <f>算法映射结果!W119</f>
        <v>0</v>
      </c>
      <c r="J266" s="6">
        <f>SUM(D266:I266)</f>
        <v>80</v>
      </c>
      <c r="K266" s="28">
        <f>128*算法映射结果!N20</f>
        <v>59.534883720930232</v>
      </c>
      <c r="L266" s="29">
        <f>(D266*算法映射结果!K$16+E266*算法映射结果!L$16+F266*算法映射结果!M$16+G266*算法映射结果!N$16+H266*算法映射结果!O$16+I266*算法映射结果!P$16+算法映射结果!Q109*算法映射结果!Q$16)/1000000</f>
        <v>0.49259199999999997</v>
      </c>
      <c r="M266" s="28">
        <f>K266/L266</f>
        <v>120.86043565654788</v>
      </c>
      <c r="N266" s="18"/>
      <c r="S266" s="77"/>
      <c r="T266" s="78"/>
      <c r="U266" s="78"/>
      <c r="V266" s="78"/>
      <c r="W266" s="78"/>
      <c r="X266" s="78"/>
      <c r="Y266" s="78"/>
      <c r="Z266" s="78"/>
      <c r="AA266" s="78"/>
      <c r="AB266" s="77"/>
    </row>
    <row r="267" spans="1:28" x14ac:dyDescent="0.15">
      <c r="A267" s="27"/>
      <c r="B267" s="27"/>
      <c r="C267" s="5" t="s">
        <v>39</v>
      </c>
      <c r="D267" s="7">
        <f>D265/D266</f>
        <v>0</v>
      </c>
      <c r="E267" s="7">
        <f>E265/E266</f>
        <v>0.1875</v>
      </c>
      <c r="F267" s="7">
        <f>F265/F266</f>
        <v>0</v>
      </c>
      <c r="G267" s="7">
        <f>G265/G266</f>
        <v>0.125</v>
      </c>
      <c r="H267" s="7">
        <f>H265/H266</f>
        <v>6.25E-2</v>
      </c>
      <c r="I267" s="7" t="s">
        <v>89</v>
      </c>
      <c r="J267" s="7">
        <f>J265/J266</f>
        <v>7.4999999999999997E-2</v>
      </c>
      <c r="K267" s="28"/>
      <c r="L267" s="29"/>
      <c r="M267" s="28"/>
      <c r="N267" s="19"/>
      <c r="S267" s="3"/>
      <c r="T267" s="58"/>
      <c r="U267" s="58"/>
      <c r="V267" s="58"/>
      <c r="W267" s="58"/>
      <c r="X267" s="58"/>
      <c r="Y267" s="58"/>
      <c r="Z267" s="58"/>
      <c r="AA267" s="58"/>
      <c r="AB267" s="3"/>
    </row>
    <row r="268" spans="1:28" s="21" customFormat="1" x14ac:dyDescent="0.15">
      <c r="A268" s="27"/>
      <c r="B268" s="27" t="s">
        <v>34</v>
      </c>
      <c r="C268" s="5" t="s">
        <v>47</v>
      </c>
      <c r="D268" s="6">
        <f>算法映射结果!R146</f>
        <v>48</v>
      </c>
      <c r="E268" s="6">
        <f>算法映射结果!S146</f>
        <v>48</v>
      </c>
      <c r="F268" s="6">
        <f>算法映射结果!T146</f>
        <v>48</v>
      </c>
      <c r="G268" s="6">
        <f>算法映射结果!U146</f>
        <v>96</v>
      </c>
      <c r="H268" s="6">
        <f>算法映射结果!V146</f>
        <v>48</v>
      </c>
      <c r="I268" s="6">
        <f>算法映射结果!W146</f>
        <v>48</v>
      </c>
      <c r="J268" s="6">
        <f>SUM(D268:I268)</f>
        <v>336</v>
      </c>
      <c r="K268" s="28">
        <f>128*算法映射结果!N22</f>
        <v>32.904884318766065</v>
      </c>
      <c r="L268" s="29">
        <f>(D268*算法映射结果!K$16+E268*算法映射结果!L$16+F268*算法映射结果!M$16+G268*算法映射结果!N$16+H268*算法映射结果!O$16+I268*算法映射结果!P$16+算法映射结果!Q146*算法映射结果!Q$16)/1000000</f>
        <v>1.905216</v>
      </c>
      <c r="M268" s="28">
        <f>K268/L268</f>
        <v>17.270946873617515</v>
      </c>
      <c r="N268" s="18"/>
      <c r="S268" s="77"/>
      <c r="T268" s="78"/>
      <c r="U268" s="78"/>
      <c r="V268" s="78"/>
      <c r="W268" s="78"/>
      <c r="X268" s="78"/>
      <c r="Y268" s="78"/>
      <c r="Z268" s="78"/>
      <c r="AA268" s="78"/>
      <c r="AB268" s="77"/>
    </row>
    <row r="269" spans="1:28" x14ac:dyDescent="0.15">
      <c r="A269" s="27"/>
      <c r="B269" s="27"/>
      <c r="C269" s="5" t="s">
        <v>39</v>
      </c>
      <c r="D269" s="11">
        <f>D265/D268</f>
        <v>0</v>
      </c>
      <c r="E269" s="11">
        <f>E265/E268</f>
        <v>6.25E-2</v>
      </c>
      <c r="F269" s="11">
        <f>F265/F268</f>
        <v>0</v>
      </c>
      <c r="G269" s="11">
        <f>G265/G268</f>
        <v>2.0833333333333332E-2</v>
      </c>
      <c r="H269" s="11">
        <f>H265/H268</f>
        <v>2.0833333333333332E-2</v>
      </c>
      <c r="I269" s="11">
        <f>I265/I268</f>
        <v>0</v>
      </c>
      <c r="J269" s="11">
        <f>J265/J268</f>
        <v>1.7857142857142856E-2</v>
      </c>
      <c r="K269" s="28"/>
      <c r="L269" s="29"/>
      <c r="M269" s="28"/>
      <c r="N269" s="19"/>
      <c r="S269" s="3"/>
      <c r="T269" s="58"/>
      <c r="U269" s="58"/>
      <c r="V269" s="58"/>
      <c r="W269" s="58"/>
      <c r="X269" s="58"/>
      <c r="Y269" s="58"/>
      <c r="Z269" s="58"/>
      <c r="AA269" s="58"/>
      <c r="AB269" s="3"/>
    </row>
    <row r="270" spans="1:28" s="21" customFormat="1" x14ac:dyDescent="0.15">
      <c r="A270" s="27"/>
      <c r="B270" s="27" t="s">
        <v>36</v>
      </c>
      <c r="C270" s="5" t="s">
        <v>47</v>
      </c>
      <c r="D270" s="12">
        <f>算法映射结果!R183</f>
        <v>24</v>
      </c>
      <c r="E270" s="12">
        <f>算法映射结果!S183</f>
        <v>36</v>
      </c>
      <c r="F270" s="12">
        <f>算法映射结果!T183</f>
        <v>12</v>
      </c>
      <c r="G270" s="12">
        <f>算法映射结果!U183</f>
        <v>36</v>
      </c>
      <c r="H270" s="12">
        <f>算法映射结果!V183</f>
        <v>6</v>
      </c>
      <c r="I270" s="12">
        <f>算法映射结果!W183</f>
        <v>12</v>
      </c>
      <c r="J270" s="12">
        <f>SUM(D270:I270)</f>
        <v>126</v>
      </c>
      <c r="K270" s="28">
        <f>128*算法映射结果!N24</f>
        <v>9.9378881987577632</v>
      </c>
      <c r="L270" s="29">
        <f>(D270*算法映射结果!K$16+E270*算法映射结果!L$16+F270*算法映射结果!M$16+G270*算法映射结果!N$16+H270*算法映射结果!O$16+I270*算法映射结果!P$16+算法映射结果!Q183*算法映射结果!Q$16)/1000000</f>
        <v>0.4683735</v>
      </c>
      <c r="M270" s="28">
        <f>K270/L270</f>
        <v>21.217870350815669</v>
      </c>
      <c r="N270" s="18"/>
      <c r="S270" s="77"/>
      <c r="T270" s="78"/>
      <c r="U270" s="78"/>
      <c r="V270" s="78"/>
      <c r="W270" s="78"/>
      <c r="X270" s="78"/>
      <c r="Y270" s="78"/>
      <c r="Z270" s="78"/>
      <c r="AA270" s="78"/>
      <c r="AB270" s="77"/>
    </row>
    <row r="271" spans="1:28" x14ac:dyDescent="0.15">
      <c r="A271" s="27"/>
      <c r="B271" s="27"/>
      <c r="C271" s="5" t="s">
        <v>39</v>
      </c>
      <c r="D271" s="11">
        <f>D265/D270</f>
        <v>0</v>
      </c>
      <c r="E271" s="11">
        <f>E265/E270</f>
        <v>8.3333333333333329E-2</v>
      </c>
      <c r="F271" s="11">
        <f>F265/F270</f>
        <v>0</v>
      </c>
      <c r="G271" s="11">
        <f>G265/G270</f>
        <v>5.5555555555555552E-2</v>
      </c>
      <c r="H271" s="11">
        <f>H265/H270</f>
        <v>0.16666666666666666</v>
      </c>
      <c r="I271" s="11">
        <f>I265/I270</f>
        <v>0</v>
      </c>
      <c r="J271" s="11">
        <f>J265/J270</f>
        <v>4.7619047619047616E-2</v>
      </c>
      <c r="K271" s="28"/>
      <c r="L271" s="29"/>
      <c r="M271" s="28"/>
      <c r="N271" s="19"/>
      <c r="S271" s="3"/>
      <c r="T271" s="56"/>
      <c r="U271" s="56"/>
      <c r="V271" s="56"/>
      <c r="W271" s="56"/>
      <c r="X271" s="56"/>
      <c r="Y271" s="56"/>
      <c r="Z271" s="56"/>
      <c r="AA271" s="56"/>
      <c r="AB271" s="3"/>
    </row>
    <row r="272" spans="1:28" x14ac:dyDescent="0.15">
      <c r="A272" s="27"/>
      <c r="B272" s="27" t="s">
        <v>37</v>
      </c>
      <c r="C272" s="5" t="s">
        <v>47</v>
      </c>
      <c r="D272" s="6">
        <f>算法映射结果!R72</f>
        <v>16</v>
      </c>
      <c r="E272" s="6">
        <f>算法映射结果!S72</f>
        <v>32</v>
      </c>
      <c r="F272" s="6">
        <f>算法映射结果!T72</f>
        <v>8</v>
      </c>
      <c r="G272" s="6">
        <f>算法映射结果!U72</f>
        <v>16</v>
      </c>
      <c r="H272" s="6">
        <f>算法映射结果!V72</f>
        <v>16</v>
      </c>
      <c r="I272" s="6">
        <f>算法映射结果!W92</f>
        <v>0</v>
      </c>
      <c r="J272" s="6">
        <f>SUM(D272:I272)</f>
        <v>88</v>
      </c>
      <c r="K272" s="28">
        <f>128*算法映射结果!N26</f>
        <v>64</v>
      </c>
      <c r="L272" s="29">
        <f>(D272*算法映射结果!K$16+E272*算法映射结果!L$16+F272*算法映射结果!M$16+G272*算法映射结果!N$16+H272*算法映射结果!O$16+I272*算法映射结果!P$16+算法映射结果!Q72*算法映射结果!Q$16)/1000000</f>
        <v>0.46610400000000002</v>
      </c>
      <c r="M272" s="28">
        <f>K272/L272</f>
        <v>137.30841185658136</v>
      </c>
      <c r="N272" s="18"/>
      <c r="S272" s="3"/>
      <c r="T272" s="64"/>
      <c r="U272" s="64"/>
      <c r="V272" s="64"/>
      <c r="W272" s="64"/>
      <c r="X272" s="64"/>
      <c r="Y272" s="64"/>
      <c r="Z272" s="64"/>
      <c r="AA272" s="64"/>
      <c r="AB272" s="3"/>
    </row>
    <row r="273" spans="1:28" s="21" customFormat="1" x14ac:dyDescent="0.15">
      <c r="A273" s="27"/>
      <c r="B273" s="27"/>
      <c r="C273" s="5" t="s">
        <v>39</v>
      </c>
      <c r="D273" s="7">
        <f>D265/D272</f>
        <v>0</v>
      </c>
      <c r="E273" s="7">
        <f>E265/E272</f>
        <v>9.375E-2</v>
      </c>
      <c r="F273" s="7">
        <f>F265/F272</f>
        <v>0</v>
      </c>
      <c r="G273" s="7">
        <f>G265/G272</f>
        <v>0.125</v>
      </c>
      <c r="H273" s="7">
        <f>H265/H272</f>
        <v>6.25E-2</v>
      </c>
      <c r="I273" s="7" t="s">
        <v>88</v>
      </c>
      <c r="J273" s="7">
        <f>J265/J272</f>
        <v>6.8181818181818177E-2</v>
      </c>
      <c r="K273" s="28"/>
      <c r="L273" s="29"/>
      <c r="M273" s="28"/>
      <c r="N273" s="19"/>
      <c r="S273" s="77"/>
      <c r="T273" s="79"/>
      <c r="U273" s="79"/>
      <c r="V273" s="79"/>
      <c r="W273" s="79"/>
      <c r="X273" s="79"/>
      <c r="Y273" s="79"/>
      <c r="Z273" s="79"/>
      <c r="AA273" s="79"/>
      <c r="AB273" s="77"/>
    </row>
    <row r="274" spans="1:28" x14ac:dyDescent="0.15">
      <c r="A274" s="27"/>
      <c r="B274" s="32" t="s">
        <v>38</v>
      </c>
      <c r="C274" s="5" t="s">
        <v>47</v>
      </c>
      <c r="D274" s="14">
        <f>算法映射结果!R35</f>
        <v>7</v>
      </c>
      <c r="E274" s="14">
        <f>算法映射结果!S35</f>
        <v>7</v>
      </c>
      <c r="F274" s="14">
        <f>算法映射结果!T35</f>
        <v>3</v>
      </c>
      <c r="G274" s="14">
        <f>算法映射结果!U35</f>
        <v>6</v>
      </c>
      <c r="H274" s="14">
        <f>算法映射结果!V35</f>
        <v>4</v>
      </c>
      <c r="I274" s="14">
        <f>算法映射结果!W35</f>
        <v>4</v>
      </c>
      <c r="J274" s="9">
        <v>31</v>
      </c>
      <c r="K274" s="28">
        <f>128*算法映射结果!N28</f>
        <v>64</v>
      </c>
      <c r="L274" s="29">
        <f>(D274*算法映射结果!K$16+E274*算法映射结果!L$16+F274*算法映射结果!M$16+G274*算法映射结果!N$16+H274*算法映射结果!O$16+I274*算法映射结果!P$16+算法映射结果!Q35*算法映射结果!Q$16)/1000000</f>
        <v>0.21779699999999999</v>
      </c>
      <c r="M274" s="28">
        <f>K274/L274</f>
        <v>293.8516141177335</v>
      </c>
      <c r="N274" s="18"/>
      <c r="S274" s="3"/>
      <c r="T274" s="64"/>
      <c r="U274" s="64"/>
      <c r="V274" s="64"/>
      <c r="W274" s="64"/>
      <c r="X274" s="64"/>
      <c r="Y274" s="64"/>
      <c r="Z274" s="64"/>
      <c r="AA274" s="64"/>
      <c r="AB274" s="3"/>
    </row>
    <row r="275" spans="1:28" s="21" customFormat="1" x14ac:dyDescent="0.15">
      <c r="A275" s="27"/>
      <c r="B275" s="27"/>
      <c r="C275" s="5" t="s">
        <v>39</v>
      </c>
      <c r="D275" s="13">
        <f>D265/D274</f>
        <v>0</v>
      </c>
      <c r="E275" s="13">
        <f>E265/E274</f>
        <v>0.42857142857142855</v>
      </c>
      <c r="F275" s="13">
        <f>F265/F274</f>
        <v>0</v>
      </c>
      <c r="G275" s="13">
        <f>G265/G274</f>
        <v>0.33333333333333331</v>
      </c>
      <c r="H275" s="13">
        <f>H265/H274</f>
        <v>0.25</v>
      </c>
      <c r="I275" s="13">
        <f>I265/I274</f>
        <v>0</v>
      </c>
      <c r="J275" s="13">
        <f>J265/J274</f>
        <v>0.19354838709677419</v>
      </c>
      <c r="K275" s="28"/>
      <c r="L275" s="29"/>
      <c r="M275" s="28"/>
      <c r="N275" s="19"/>
      <c r="S275" s="77"/>
      <c r="T275" s="79"/>
      <c r="U275" s="79"/>
      <c r="V275" s="79"/>
      <c r="W275" s="79"/>
      <c r="X275" s="79"/>
      <c r="Y275" s="79"/>
      <c r="Z275" s="79"/>
      <c r="AA275" s="79"/>
      <c r="AB275" s="77"/>
    </row>
    <row r="276" spans="1:28" ht="15.75" customHeight="1" x14ac:dyDescent="0.15">
      <c r="A276" s="27" t="s">
        <v>99</v>
      </c>
      <c r="B276" s="10"/>
      <c r="C276" s="10" t="s">
        <v>46</v>
      </c>
      <c r="D276" s="6">
        <v>4</v>
      </c>
      <c r="E276" s="6">
        <v>3</v>
      </c>
      <c r="F276" s="6">
        <v>0</v>
      </c>
      <c r="G276" s="6">
        <v>1</v>
      </c>
      <c r="H276" s="6">
        <v>2</v>
      </c>
      <c r="I276" s="6">
        <v>2</v>
      </c>
      <c r="J276" s="6">
        <f>SUM(D276:I276)</f>
        <v>12</v>
      </c>
      <c r="K276" s="8"/>
      <c r="L276" s="8"/>
      <c r="M276" s="8"/>
      <c r="N276"/>
      <c r="S276" s="3"/>
      <c r="T276" s="64"/>
      <c r="U276" s="64"/>
      <c r="V276" s="64"/>
      <c r="W276" s="64"/>
      <c r="X276" s="64"/>
      <c r="Y276" s="64"/>
      <c r="Z276" s="64"/>
      <c r="AA276" s="64"/>
      <c r="AB276" s="3"/>
    </row>
    <row r="277" spans="1:28" s="21" customFormat="1" x14ac:dyDescent="0.15">
      <c r="A277" s="27"/>
      <c r="B277" s="26" t="s">
        <v>96</v>
      </c>
      <c r="C277" s="5" t="s">
        <v>93</v>
      </c>
      <c r="D277" s="6">
        <f>算法映射结果!R110</f>
        <v>20</v>
      </c>
      <c r="E277" s="6">
        <f>算法映射结果!S110</f>
        <v>20</v>
      </c>
      <c r="F277" s="6">
        <f>算法映射结果!T110</f>
        <v>20</v>
      </c>
      <c r="G277" s="6">
        <f>算法映射结果!U110</f>
        <v>20</v>
      </c>
      <c r="H277" s="6">
        <f>算法映射结果!V110</f>
        <v>20</v>
      </c>
      <c r="I277" s="6">
        <f>算法映射结果!W110</f>
        <v>0</v>
      </c>
      <c r="J277" s="6">
        <f>SUM(D277:I277)</f>
        <v>100</v>
      </c>
      <c r="K277" s="28">
        <f>128*算法映射结果!N$20</f>
        <v>59.534883720930232</v>
      </c>
      <c r="L277" s="29">
        <f>(D277*算法映射结果!K$16+E277*算法映射结果!L$16+F277*算法映射结果!M$16+G277*算法映射结果!N$16+H277*算法映射结果!O$16+I277*算法映射结果!P$16+算法映射结果!Q110*算法映射结果!Q$16)/1000000</f>
        <v>0.61573999999999995</v>
      </c>
      <c r="M277" s="28">
        <f>K277/L277</f>
        <v>96.688348525238311</v>
      </c>
      <c r="N277" s="18"/>
      <c r="S277" s="77"/>
      <c r="T277" s="79"/>
      <c r="U277" s="79"/>
      <c r="V277" s="79"/>
      <c r="W277" s="79"/>
      <c r="X277" s="79"/>
      <c r="Y277" s="79"/>
      <c r="Z277" s="79"/>
      <c r="AA277" s="79"/>
      <c r="AB277" s="77"/>
    </row>
    <row r="278" spans="1:28" x14ac:dyDescent="0.15">
      <c r="A278" s="27"/>
      <c r="B278" s="27"/>
      <c r="C278" s="5" t="s">
        <v>39</v>
      </c>
      <c r="D278" s="7">
        <f>D276/D277</f>
        <v>0.2</v>
      </c>
      <c r="E278" s="7">
        <f>E276/E277</f>
        <v>0.15</v>
      </c>
      <c r="F278" s="7">
        <f>F276/F277</f>
        <v>0</v>
      </c>
      <c r="G278" s="7">
        <f>G276/G277</f>
        <v>0.05</v>
      </c>
      <c r="H278" s="7">
        <f>H276/H277</f>
        <v>0.1</v>
      </c>
      <c r="I278" s="7" t="s">
        <v>87</v>
      </c>
      <c r="J278" s="7">
        <f>J276/J277</f>
        <v>0.12</v>
      </c>
      <c r="K278" s="28"/>
      <c r="L278" s="29"/>
      <c r="M278" s="28"/>
      <c r="N278" s="19"/>
      <c r="S278" s="3"/>
      <c r="T278" s="64"/>
      <c r="U278" s="64"/>
      <c r="V278" s="64"/>
      <c r="W278" s="64"/>
      <c r="X278" s="64"/>
      <c r="Y278" s="64"/>
      <c r="Z278" s="64"/>
      <c r="AA278" s="64"/>
      <c r="AB278" s="3"/>
    </row>
    <row r="279" spans="1:28" s="21" customFormat="1" x14ac:dyDescent="0.15">
      <c r="A279" s="27"/>
      <c r="B279" s="27" t="s">
        <v>34</v>
      </c>
      <c r="C279" s="5" t="s">
        <v>47</v>
      </c>
      <c r="D279" s="6">
        <f>算法映射结果!R147</f>
        <v>24</v>
      </c>
      <c r="E279" s="6">
        <f>算法映射结果!S147</f>
        <v>24</v>
      </c>
      <c r="F279" s="6">
        <f>算法映射结果!T147</f>
        <v>24</v>
      </c>
      <c r="G279" s="6">
        <f>算法映射结果!U147</f>
        <v>48</v>
      </c>
      <c r="H279" s="6">
        <f>算法映射结果!V147</f>
        <v>24</v>
      </c>
      <c r="I279" s="6">
        <f>算法映射结果!W147</f>
        <v>24</v>
      </c>
      <c r="J279" s="6">
        <f>SUM(D279:I279)</f>
        <v>168</v>
      </c>
      <c r="K279" s="28">
        <f>128*算法映射结果!N$22</f>
        <v>32.904884318766065</v>
      </c>
      <c r="L279" s="29">
        <f>(D279*算法映射结果!K$16+E279*算法映射结果!L$16+F279*算法映射结果!M$16+G279*算法映射结果!N$16+H279*算法映射结果!O$16+I279*算法映射结果!P$16+算法映射结果!Q147*算法映射结果!Q$16)/1000000</f>
        <v>0.95260800000000001</v>
      </c>
      <c r="M279" s="28">
        <f>K279/L279</f>
        <v>34.541893747235029</v>
      </c>
      <c r="N279" s="18"/>
      <c r="S279" s="77"/>
      <c r="T279" s="79"/>
      <c r="U279" s="79"/>
      <c r="V279" s="79"/>
      <c r="W279" s="79"/>
      <c r="X279" s="79"/>
      <c r="Y279" s="79"/>
      <c r="Z279" s="79"/>
      <c r="AA279" s="80"/>
      <c r="AB279" s="77"/>
    </row>
    <row r="280" spans="1:28" x14ac:dyDescent="0.15">
      <c r="A280" s="27"/>
      <c r="B280" s="27"/>
      <c r="C280" s="5" t="s">
        <v>39</v>
      </c>
      <c r="D280" s="11">
        <f>D276/D279</f>
        <v>0.16666666666666666</v>
      </c>
      <c r="E280" s="11">
        <f>E276/E279</f>
        <v>0.125</v>
      </c>
      <c r="F280" s="11">
        <f>F276/F279</f>
        <v>0</v>
      </c>
      <c r="G280" s="11">
        <f>G276/G279</f>
        <v>2.0833333333333332E-2</v>
      </c>
      <c r="H280" s="11">
        <f>H276/H279</f>
        <v>8.3333333333333329E-2</v>
      </c>
      <c r="I280" s="11">
        <f>I276/I279</f>
        <v>8.3333333333333329E-2</v>
      </c>
      <c r="J280" s="11">
        <f>J276/J279</f>
        <v>7.1428571428571425E-2</v>
      </c>
      <c r="K280" s="28"/>
      <c r="L280" s="29"/>
      <c r="M280" s="28"/>
      <c r="N280" s="19"/>
      <c r="S280" s="3"/>
      <c r="T280" s="64"/>
      <c r="U280" s="64"/>
      <c r="V280" s="64"/>
      <c r="W280" s="64"/>
      <c r="X280" s="64"/>
      <c r="Y280" s="64"/>
      <c r="Z280" s="64"/>
      <c r="AA280" s="64"/>
      <c r="AB280" s="3"/>
    </row>
    <row r="281" spans="1:28" s="21" customFormat="1" x14ac:dyDescent="0.15">
      <c r="A281" s="27"/>
      <c r="B281" s="27" t="s">
        <v>36</v>
      </c>
      <c r="C281" s="5" t="s">
        <v>47</v>
      </c>
      <c r="D281" s="12">
        <f>算法映射结果!R184</f>
        <v>24</v>
      </c>
      <c r="E281" s="12">
        <f>算法映射结果!S184</f>
        <v>36</v>
      </c>
      <c r="F281" s="12">
        <f>算法映射结果!T184</f>
        <v>12</v>
      </c>
      <c r="G281" s="12">
        <f>算法映射结果!U184</f>
        <v>36</v>
      </c>
      <c r="H281" s="12">
        <f>算法映射结果!V184</f>
        <v>6</v>
      </c>
      <c r="I281" s="12">
        <f>算法映射结果!W184</f>
        <v>12</v>
      </c>
      <c r="J281" s="12">
        <f>SUM(D281:I281)</f>
        <v>126</v>
      </c>
      <c r="K281" s="28">
        <f>128*算法映射结果!N$24</f>
        <v>9.9378881987577632</v>
      </c>
      <c r="L281" s="29">
        <f>(D281*算法映射结果!K$16+E281*算法映射结果!L$16+F281*算法映射结果!M$16+G281*算法映射结果!N$16+H281*算法映射结果!O$16+I281*算法映射结果!P$16+算法映射结果!Q184*算法映射结果!Q$16)/1000000</f>
        <v>0.4683735</v>
      </c>
      <c r="M281" s="28">
        <f>K281/L281</f>
        <v>21.217870350815669</v>
      </c>
      <c r="N281" s="18"/>
      <c r="S281" s="77"/>
      <c r="T281" s="79"/>
      <c r="U281" s="79"/>
      <c r="V281" s="79"/>
      <c r="W281" s="79"/>
      <c r="X281" s="79"/>
      <c r="Y281" s="79"/>
      <c r="Z281" s="79"/>
      <c r="AA281" s="79"/>
      <c r="AB281" s="77"/>
    </row>
    <row r="282" spans="1:28" x14ac:dyDescent="0.15">
      <c r="A282" s="27"/>
      <c r="B282" s="27"/>
      <c r="C282" s="5" t="s">
        <v>39</v>
      </c>
      <c r="D282" s="11">
        <f>D276/D281</f>
        <v>0.16666666666666666</v>
      </c>
      <c r="E282" s="11">
        <f>E276/E281</f>
        <v>8.3333333333333329E-2</v>
      </c>
      <c r="F282" s="11">
        <f>F276/F281</f>
        <v>0</v>
      </c>
      <c r="G282" s="11">
        <f>G276/G281</f>
        <v>2.7777777777777776E-2</v>
      </c>
      <c r="H282" s="11">
        <f>H276/H281</f>
        <v>0.33333333333333331</v>
      </c>
      <c r="I282" s="11">
        <f>I276/I281</f>
        <v>0.16666666666666666</v>
      </c>
      <c r="J282" s="11">
        <f>J276/J281</f>
        <v>9.5238095238095233E-2</v>
      </c>
      <c r="K282" s="28"/>
      <c r="L282" s="29"/>
      <c r="M282" s="28"/>
      <c r="N282" s="19"/>
      <c r="S282" s="3"/>
      <c r="T282" s="56"/>
      <c r="U282" s="56"/>
      <c r="V282" s="56"/>
      <c r="W282" s="56"/>
      <c r="X282" s="56"/>
      <c r="Y282" s="56"/>
      <c r="Z282" s="56"/>
      <c r="AA282" s="56"/>
      <c r="AB282" s="3"/>
    </row>
    <row r="283" spans="1:28" x14ac:dyDescent="0.15">
      <c r="A283" s="27"/>
      <c r="B283" s="27" t="s">
        <v>37</v>
      </c>
      <c r="C283" s="5" t="s">
        <v>47</v>
      </c>
      <c r="D283" s="6">
        <f>算法映射结果!R73</f>
        <v>24</v>
      </c>
      <c r="E283" s="6">
        <f>算法映射结果!S73</f>
        <v>48</v>
      </c>
      <c r="F283" s="6">
        <f>算法映射结果!T73</f>
        <v>12</v>
      </c>
      <c r="G283" s="6">
        <f>算法映射结果!U73</f>
        <v>24</v>
      </c>
      <c r="H283" s="6">
        <f>算法映射结果!V73</f>
        <v>24</v>
      </c>
      <c r="I283" s="6">
        <f>算法映射结果!W73</f>
        <v>0</v>
      </c>
      <c r="J283" s="6">
        <f>SUM(D283:I283)</f>
        <v>132</v>
      </c>
      <c r="K283" s="28">
        <f>128*算法映射结果!N$26</f>
        <v>64</v>
      </c>
      <c r="L283" s="29">
        <f>(D283*算法映射结果!K$16+E283*算法映射结果!L$16+F283*算法映射结果!M$16+G283*算法映射结果!N$16+H283*算法映射结果!O$16+I283*算法映射结果!P$16+算法映射结果!Q73*算法映射结果!Q$16)/1000000</f>
        <v>0.699156</v>
      </c>
      <c r="M283" s="28">
        <f>K283/L283</f>
        <v>91.538941237720906</v>
      </c>
      <c r="N283" s="18"/>
      <c r="S283" s="3"/>
      <c r="T283" s="64"/>
      <c r="U283" s="64"/>
      <c r="V283" s="64"/>
      <c r="W283" s="64"/>
      <c r="X283" s="64"/>
      <c r="Y283" s="64"/>
      <c r="Z283" s="64"/>
      <c r="AA283" s="64"/>
      <c r="AB283" s="3"/>
    </row>
    <row r="284" spans="1:28" s="21" customFormat="1" x14ac:dyDescent="0.15">
      <c r="A284" s="27"/>
      <c r="B284" s="27"/>
      <c r="C284" s="5" t="s">
        <v>39</v>
      </c>
      <c r="D284" s="7">
        <f>D276/D283</f>
        <v>0.16666666666666666</v>
      </c>
      <c r="E284" s="7">
        <f>E276/E283</f>
        <v>6.25E-2</v>
      </c>
      <c r="F284" s="7">
        <f>F276/F283</f>
        <v>0</v>
      </c>
      <c r="G284" s="7">
        <f>G276/G283</f>
        <v>4.1666666666666664E-2</v>
      </c>
      <c r="H284" s="7">
        <f>H276/H283</f>
        <v>8.3333333333333329E-2</v>
      </c>
      <c r="I284" s="7" t="s">
        <v>87</v>
      </c>
      <c r="J284" s="7">
        <f>J276/J283</f>
        <v>9.0909090909090912E-2</v>
      </c>
      <c r="K284" s="28"/>
      <c r="L284" s="29"/>
      <c r="M284" s="28"/>
      <c r="N284" s="19"/>
      <c r="S284" s="77"/>
      <c r="T284" s="79"/>
      <c r="U284" s="79"/>
      <c r="V284" s="79"/>
      <c r="W284" s="79"/>
      <c r="X284" s="79"/>
      <c r="Y284" s="79"/>
      <c r="Z284" s="79"/>
      <c r="AA284" s="79"/>
      <c r="AB284" s="77"/>
    </row>
    <row r="285" spans="1:28" x14ac:dyDescent="0.15">
      <c r="A285" s="27"/>
      <c r="B285" s="32" t="s">
        <v>38</v>
      </c>
      <c r="C285" s="5" t="s">
        <v>47</v>
      </c>
      <c r="D285" s="14">
        <f>算法映射结果!R36</f>
        <v>14</v>
      </c>
      <c r="E285" s="14">
        <f>算法映射结果!S36</f>
        <v>14</v>
      </c>
      <c r="F285" s="14">
        <f>算法映射结果!T36</f>
        <v>6</v>
      </c>
      <c r="G285" s="14">
        <f>算法映射结果!U36</f>
        <v>12</v>
      </c>
      <c r="H285" s="14">
        <f>算法映射结果!V36</f>
        <v>8</v>
      </c>
      <c r="I285" s="14">
        <f>算法映射结果!W36</f>
        <v>8</v>
      </c>
      <c r="J285" s="9">
        <v>31</v>
      </c>
      <c r="K285" s="28">
        <f>128*算法映射结果!N28</f>
        <v>64</v>
      </c>
      <c r="L285" s="29">
        <f>(D285*算法映射结果!K$16+E285*算法映射结果!L$16+F285*算法映射结果!M$16+G285*算法映射结果!N$16+H285*算法映射结果!O$16+I285*算法映射结果!P$16+算法映射结果!Q36*算法映射结果!Q$16)/1000000</f>
        <v>0.43559399999999998</v>
      </c>
      <c r="M285" s="28">
        <f>K285/L285</f>
        <v>146.92580705886675</v>
      </c>
      <c r="N285" s="18"/>
      <c r="S285" s="3"/>
      <c r="T285" s="64"/>
      <c r="U285" s="64"/>
      <c r="V285" s="64"/>
      <c r="W285" s="64"/>
      <c r="X285" s="64"/>
      <c r="Y285" s="64"/>
      <c r="Z285" s="64"/>
      <c r="AA285" s="64"/>
      <c r="AB285" s="3"/>
    </row>
    <row r="286" spans="1:28" s="21" customFormat="1" x14ac:dyDescent="0.15">
      <c r="A286" s="27"/>
      <c r="B286" s="27"/>
      <c r="C286" s="5" t="s">
        <v>39</v>
      </c>
      <c r="D286" s="13">
        <f>D276/D285</f>
        <v>0.2857142857142857</v>
      </c>
      <c r="E286" s="13">
        <f>E276/E285</f>
        <v>0.21428571428571427</v>
      </c>
      <c r="F286" s="13">
        <f>F276/F285</f>
        <v>0</v>
      </c>
      <c r="G286" s="13">
        <f>G276/G285</f>
        <v>8.3333333333333329E-2</v>
      </c>
      <c r="H286" s="13">
        <f>H276/H285</f>
        <v>0.25</v>
      </c>
      <c r="I286" s="13">
        <f>I276/I285</f>
        <v>0.25</v>
      </c>
      <c r="J286" s="13">
        <f>J276/J285</f>
        <v>0.38709677419354838</v>
      </c>
      <c r="K286" s="28"/>
      <c r="L286" s="29"/>
      <c r="M286" s="28"/>
      <c r="N286" s="19"/>
      <c r="S286" s="77"/>
      <c r="T286" s="79"/>
      <c r="U286" s="79"/>
      <c r="V286" s="79"/>
      <c r="W286" s="79"/>
      <c r="X286" s="79"/>
      <c r="Y286" s="79"/>
      <c r="Z286" s="79"/>
      <c r="AA286" s="79"/>
      <c r="AB286" s="77"/>
    </row>
    <row r="287" spans="1:28" x14ac:dyDescent="0.15">
      <c r="A287" s="27" t="s">
        <v>97</v>
      </c>
      <c r="B287" s="10"/>
      <c r="C287" s="10" t="s">
        <v>46</v>
      </c>
      <c r="D287" s="6">
        <v>2</v>
      </c>
      <c r="E287" s="6">
        <v>2</v>
      </c>
      <c r="F287" s="6">
        <v>0</v>
      </c>
      <c r="G287" s="6">
        <v>2</v>
      </c>
      <c r="H287" s="6">
        <v>0</v>
      </c>
      <c r="I287" s="6">
        <v>0</v>
      </c>
      <c r="J287" s="6">
        <f>SUM(D287:I287)</f>
        <v>6</v>
      </c>
      <c r="K287" s="8"/>
      <c r="L287" s="8"/>
      <c r="M287" s="8"/>
      <c r="N287"/>
      <c r="S287" s="3"/>
      <c r="T287" s="64"/>
      <c r="U287" s="64"/>
      <c r="V287" s="64"/>
      <c r="W287" s="64"/>
      <c r="X287" s="64"/>
      <c r="Y287" s="64"/>
      <c r="Z287" s="64"/>
      <c r="AA287" s="64"/>
      <c r="AB287" s="3"/>
    </row>
    <row r="288" spans="1:28" s="21" customFormat="1" x14ac:dyDescent="0.15">
      <c r="A288" s="27"/>
      <c r="B288" s="26" t="s">
        <v>94</v>
      </c>
      <c r="C288" s="5" t="s">
        <v>93</v>
      </c>
      <c r="D288" s="6">
        <f>算法映射结果!R111</f>
        <v>16</v>
      </c>
      <c r="E288" s="6">
        <f>算法映射结果!S111</f>
        <v>16</v>
      </c>
      <c r="F288" s="6">
        <f>算法映射结果!T111</f>
        <v>16</v>
      </c>
      <c r="G288" s="6">
        <f>算法映射结果!U111</f>
        <v>16</v>
      </c>
      <c r="H288" s="6">
        <f>算法映射结果!V111</f>
        <v>16</v>
      </c>
      <c r="I288" s="6">
        <f>算法映射结果!W111</f>
        <v>0</v>
      </c>
      <c r="J288" s="6">
        <f>SUM(D288:I288)</f>
        <v>80</v>
      </c>
      <c r="K288" s="28">
        <f>128*算法映射结果!N$20</f>
        <v>59.534883720930232</v>
      </c>
      <c r="L288" s="29">
        <f>(D288*算法映射结果!K$16+E288*算法映射结果!L$16+F288*算法映射结果!M$16+G288*算法映射结果!N$16+H288*算法映射结果!O$16+I288*算法映射结果!P$16+算法映射结果!Q111*算法映射结果!Q$16)/1000000</f>
        <v>0.49259199999999997</v>
      </c>
      <c r="M288" s="28">
        <f>K288/L288</f>
        <v>120.86043565654788</v>
      </c>
      <c r="N288" s="18"/>
      <c r="S288" s="77"/>
      <c r="T288" s="79"/>
      <c r="U288" s="79"/>
      <c r="V288" s="79"/>
      <c r="W288" s="79"/>
      <c r="X288" s="79"/>
      <c r="Y288" s="79"/>
      <c r="Z288" s="79"/>
      <c r="AA288" s="79"/>
      <c r="AB288" s="77"/>
    </row>
    <row r="289" spans="1:28" x14ac:dyDescent="0.15">
      <c r="A289" s="27"/>
      <c r="B289" s="27"/>
      <c r="C289" s="5" t="s">
        <v>39</v>
      </c>
      <c r="D289" s="7">
        <f>D287/D288</f>
        <v>0.125</v>
      </c>
      <c r="E289" s="7">
        <f>E287/E288</f>
        <v>0.125</v>
      </c>
      <c r="F289" s="7">
        <f>F287/F288</f>
        <v>0</v>
      </c>
      <c r="G289" s="7">
        <f>G287/G288</f>
        <v>0.125</v>
      </c>
      <c r="H289" s="7">
        <f>H287/H288</f>
        <v>0</v>
      </c>
      <c r="I289" s="7" t="s">
        <v>87</v>
      </c>
      <c r="J289" s="7">
        <f>J287/J288</f>
        <v>7.4999999999999997E-2</v>
      </c>
      <c r="K289" s="28"/>
      <c r="L289" s="29"/>
      <c r="M289" s="28"/>
      <c r="N289" s="19"/>
      <c r="S289" s="3"/>
      <c r="T289" s="64"/>
      <c r="U289" s="64"/>
      <c r="V289" s="64"/>
      <c r="W289" s="64"/>
      <c r="X289" s="64"/>
      <c r="Y289" s="64"/>
      <c r="Z289" s="64"/>
      <c r="AA289" s="64"/>
      <c r="AB289" s="3"/>
    </row>
    <row r="290" spans="1:28" s="21" customFormat="1" x14ac:dyDescent="0.15">
      <c r="A290" s="27"/>
      <c r="B290" s="27" t="s">
        <v>34</v>
      </c>
      <c r="C290" s="5" t="s">
        <v>47</v>
      </c>
      <c r="D290" s="6">
        <f>算法映射结果!R148</f>
        <v>16</v>
      </c>
      <c r="E290" s="6">
        <f>算法映射结果!S148</f>
        <v>16</v>
      </c>
      <c r="F290" s="6">
        <f>算法映射结果!T148</f>
        <v>16</v>
      </c>
      <c r="G290" s="6">
        <f>算法映射结果!U148</f>
        <v>32</v>
      </c>
      <c r="H290" s="6">
        <f>算法映射结果!V148</f>
        <v>16</v>
      </c>
      <c r="I290" s="6">
        <f>算法映射结果!W148</f>
        <v>16</v>
      </c>
      <c r="J290" s="6">
        <f>SUM(D290:I290)</f>
        <v>112</v>
      </c>
      <c r="K290" s="28">
        <f>128*算法映射结果!N$22</f>
        <v>32.904884318766065</v>
      </c>
      <c r="L290" s="29">
        <f>(D290*算法映射结果!K$16+E290*算法映射结果!L$16+F290*算法映射结果!M$16+G290*算法映射结果!N$16+H290*算法映射结果!O$16+I290*算法映射结果!P$16+算法映射结果!Q148*算法映射结果!Q$16)/1000000</f>
        <v>0.63507199999999997</v>
      </c>
      <c r="M290" s="28">
        <f>K290/L290</f>
        <v>51.81284062085254</v>
      </c>
      <c r="N290" s="18"/>
      <c r="S290" s="77"/>
      <c r="T290" s="79"/>
      <c r="U290" s="79"/>
      <c r="V290" s="79"/>
      <c r="W290" s="79"/>
      <c r="X290" s="79"/>
      <c r="Y290" s="79"/>
      <c r="Z290" s="79"/>
      <c r="AA290" s="79"/>
      <c r="AB290" s="77"/>
    </row>
    <row r="291" spans="1:28" x14ac:dyDescent="0.15">
      <c r="A291" s="27"/>
      <c r="B291" s="27"/>
      <c r="C291" s="5" t="s">
        <v>39</v>
      </c>
      <c r="D291" s="11">
        <f>D287/D290</f>
        <v>0.125</v>
      </c>
      <c r="E291" s="11">
        <f>E287/E290</f>
        <v>0.125</v>
      </c>
      <c r="F291" s="11">
        <f>F287/F290</f>
        <v>0</v>
      </c>
      <c r="G291" s="11">
        <f>G287/G290</f>
        <v>6.25E-2</v>
      </c>
      <c r="H291" s="11">
        <f>H287/H290</f>
        <v>0</v>
      </c>
      <c r="I291" s="11">
        <f>I287/I290</f>
        <v>0</v>
      </c>
      <c r="J291" s="11">
        <f>J287/J290</f>
        <v>5.3571428571428568E-2</v>
      </c>
      <c r="K291" s="28"/>
      <c r="L291" s="29"/>
      <c r="M291" s="28"/>
      <c r="N291" s="19"/>
      <c r="S291" s="3"/>
      <c r="T291" s="64"/>
      <c r="U291" s="64"/>
      <c r="V291" s="64"/>
      <c r="W291" s="64"/>
      <c r="X291" s="64"/>
      <c r="Y291" s="64"/>
      <c r="Z291" s="64"/>
      <c r="AA291" s="64"/>
      <c r="AB291" s="3"/>
    </row>
    <row r="292" spans="1:28" s="21" customFormat="1" x14ac:dyDescent="0.15">
      <c r="A292" s="27"/>
      <c r="B292" s="27" t="s">
        <v>36</v>
      </c>
      <c r="C292" s="5" t="s">
        <v>47</v>
      </c>
      <c r="D292" s="12">
        <f>算法映射结果!R185</f>
        <v>16</v>
      </c>
      <c r="E292" s="12">
        <f>算法映射结果!S185</f>
        <v>24</v>
      </c>
      <c r="F292" s="12">
        <f>算法映射结果!T185</f>
        <v>8</v>
      </c>
      <c r="G292" s="12">
        <f>算法映射结果!U185</f>
        <v>24</v>
      </c>
      <c r="H292" s="12">
        <f>算法映射结果!V185</f>
        <v>4</v>
      </c>
      <c r="I292" s="12">
        <f>算法映射结果!W185</f>
        <v>8</v>
      </c>
      <c r="J292" s="12">
        <f>SUM(D292:I292)</f>
        <v>84</v>
      </c>
      <c r="K292" s="28">
        <f>128*算法映射结果!N$24</f>
        <v>9.9378881987577632</v>
      </c>
      <c r="L292" s="29">
        <f>(D292*算法映射结果!K$16+E292*算法映射结果!L$16+F292*算法映射结果!M$16+G292*算法映射结果!N$16+H292*算法映射结果!O$16+I292*算法映射结果!P$16+算法映射结果!Q185*算法映射结果!Q$16)/1000000</f>
        <v>0.312249</v>
      </c>
      <c r="M292" s="28">
        <f>K292/L292</f>
        <v>31.826805526223506</v>
      </c>
      <c r="N292" s="18"/>
      <c r="S292" s="77"/>
      <c r="T292" s="79"/>
      <c r="U292" s="79"/>
      <c r="V292" s="79"/>
      <c r="W292" s="79"/>
      <c r="X292" s="79"/>
      <c r="Y292" s="79"/>
      <c r="Z292" s="79"/>
      <c r="AA292" s="79"/>
      <c r="AB292" s="77"/>
    </row>
    <row r="293" spans="1:28" x14ac:dyDescent="0.15">
      <c r="A293" s="27"/>
      <c r="B293" s="27"/>
      <c r="C293" s="5" t="s">
        <v>39</v>
      </c>
      <c r="D293" s="11">
        <f>D287/D292</f>
        <v>0.125</v>
      </c>
      <c r="E293" s="11">
        <f>E287/E292</f>
        <v>8.3333333333333329E-2</v>
      </c>
      <c r="F293" s="11">
        <f>F287/F292</f>
        <v>0</v>
      </c>
      <c r="G293" s="11">
        <f>G287/G292</f>
        <v>8.3333333333333329E-2</v>
      </c>
      <c r="H293" s="11">
        <f>H287/H292</f>
        <v>0</v>
      </c>
      <c r="I293" s="11">
        <f>I287/I292</f>
        <v>0</v>
      </c>
      <c r="J293" s="11">
        <f>J287/J292</f>
        <v>7.1428571428571425E-2</v>
      </c>
      <c r="K293" s="28"/>
      <c r="L293" s="29"/>
      <c r="M293" s="28"/>
      <c r="N293" s="19"/>
      <c r="S293" s="3"/>
      <c r="T293" s="56"/>
      <c r="U293" s="56"/>
      <c r="V293" s="56"/>
      <c r="W293" s="56"/>
      <c r="X293" s="56"/>
      <c r="Y293" s="56"/>
      <c r="Z293" s="81"/>
      <c r="AA293" s="81"/>
      <c r="AB293" s="3"/>
    </row>
    <row r="294" spans="1:28" x14ac:dyDescent="0.15">
      <c r="A294" s="27"/>
      <c r="B294" s="27" t="s">
        <v>37</v>
      </c>
      <c r="C294" s="5" t="s">
        <v>47</v>
      </c>
      <c r="D294" s="6">
        <f>算法映射结果!R74</f>
        <v>16</v>
      </c>
      <c r="E294" s="6">
        <f>算法映射结果!S74</f>
        <v>32</v>
      </c>
      <c r="F294" s="6">
        <f>算法映射结果!T74</f>
        <v>8</v>
      </c>
      <c r="G294" s="6">
        <f>算法映射结果!U74</f>
        <v>16</v>
      </c>
      <c r="H294" s="6">
        <f>算法映射结果!V74</f>
        <v>16</v>
      </c>
      <c r="I294" s="6">
        <f>算法映射结果!W74</f>
        <v>0</v>
      </c>
      <c r="J294" s="6">
        <f>SUM(D294:I294)</f>
        <v>88</v>
      </c>
      <c r="K294" s="28">
        <f>128*算法映射结果!N$26</f>
        <v>64</v>
      </c>
      <c r="L294" s="29">
        <f>(D294*算法映射结果!K$16+E294*算法映射结果!L$16+F294*算法映射结果!M$16+G294*算法映射结果!N$16+H294*算法映射结果!O$16+I294*算法映射结果!P$16+算法映射结果!Q74*算法映射结果!Q$16)/1000000</f>
        <v>0.46610400000000002</v>
      </c>
      <c r="M294" s="28">
        <f>K294/L294</f>
        <v>137.30841185658136</v>
      </c>
      <c r="N294" s="18"/>
      <c r="S294" s="3"/>
      <c r="T294" s="64"/>
      <c r="U294" s="64"/>
      <c r="V294" s="64"/>
      <c r="W294" s="64"/>
      <c r="X294" s="64"/>
      <c r="Y294" s="64"/>
      <c r="Z294" s="82"/>
      <c r="AA294" s="83"/>
      <c r="AB294" s="3"/>
    </row>
    <row r="295" spans="1:28" s="21" customFormat="1" x14ac:dyDescent="0.15">
      <c r="A295" s="27"/>
      <c r="B295" s="27"/>
      <c r="C295" s="5" t="s">
        <v>39</v>
      </c>
      <c r="D295" s="7">
        <f>D287/D294</f>
        <v>0.125</v>
      </c>
      <c r="E295" s="7">
        <f>E287/E294</f>
        <v>6.25E-2</v>
      </c>
      <c r="F295" s="7">
        <f>F287/F294</f>
        <v>0</v>
      </c>
      <c r="G295" s="7">
        <f>G287/G294</f>
        <v>0.125</v>
      </c>
      <c r="H295" s="7">
        <f>H287/H294</f>
        <v>0</v>
      </c>
      <c r="I295" s="7" t="s">
        <v>87</v>
      </c>
      <c r="J295" s="7">
        <f>J287/J294</f>
        <v>6.8181818181818177E-2</v>
      </c>
      <c r="K295" s="28"/>
      <c r="L295" s="29"/>
      <c r="M295" s="28"/>
      <c r="N295" s="19"/>
      <c r="S295" s="77"/>
      <c r="T295" s="79"/>
      <c r="U295" s="79"/>
      <c r="V295" s="79"/>
      <c r="W295" s="79"/>
      <c r="X295" s="79"/>
      <c r="Y295" s="79"/>
      <c r="Z295" s="83"/>
      <c r="AA295" s="83"/>
      <c r="AB295" s="77"/>
    </row>
    <row r="296" spans="1:28" x14ac:dyDescent="0.15">
      <c r="A296" s="27"/>
      <c r="B296" s="32" t="s">
        <v>38</v>
      </c>
      <c r="C296" s="5" t="s">
        <v>47</v>
      </c>
      <c r="D296" s="14">
        <f>算法映射结果!R37</f>
        <v>9.3333333333333321</v>
      </c>
      <c r="E296" s="14">
        <f>算法映射结果!S37</f>
        <v>9.3333333333333321</v>
      </c>
      <c r="F296" s="14">
        <f>算法映射结果!T37</f>
        <v>4</v>
      </c>
      <c r="G296" s="14">
        <f>算法映射结果!U37</f>
        <v>8</v>
      </c>
      <c r="H296" s="14">
        <f>算法映射结果!V37</f>
        <v>5.333333333333333</v>
      </c>
      <c r="I296" s="14">
        <f>算法映射结果!W37</f>
        <v>5.333333333333333</v>
      </c>
      <c r="J296" s="9">
        <v>31</v>
      </c>
      <c r="K296" s="28">
        <f>128*算法映射结果!N$28</f>
        <v>64</v>
      </c>
      <c r="L296" s="29">
        <f>(D296*算法映射结果!K$16+E296*算法映射结果!L$16+F296*算法映射结果!M$16+G296*算法映射结果!N$16+H296*算法映射结果!O$16+I296*算法映射结果!P$16+算法映射结果!Q37*算法映射结果!Q$16)/1000000</f>
        <v>0.29039599999999999</v>
      </c>
      <c r="M296" s="28">
        <f>K296/L296</f>
        <v>220.38871058830011</v>
      </c>
      <c r="N296" s="18"/>
      <c r="S296" s="3"/>
      <c r="T296" s="64"/>
      <c r="U296" s="64"/>
      <c r="V296" s="64"/>
      <c r="W296" s="64"/>
      <c r="X296" s="64"/>
      <c r="Y296" s="64"/>
      <c r="Z296" s="82"/>
      <c r="AA296" s="83"/>
      <c r="AB296" s="3"/>
    </row>
    <row r="297" spans="1:28" s="21" customFormat="1" x14ac:dyDescent="0.15">
      <c r="A297" s="27"/>
      <c r="B297" s="27"/>
      <c r="C297" s="5" t="s">
        <v>39</v>
      </c>
      <c r="D297" s="13">
        <f>D287/D296</f>
        <v>0.2142857142857143</v>
      </c>
      <c r="E297" s="13">
        <f>E287/E296</f>
        <v>0.2142857142857143</v>
      </c>
      <c r="F297" s="13">
        <f>F287/F296</f>
        <v>0</v>
      </c>
      <c r="G297" s="13">
        <f>G287/G296</f>
        <v>0.25</v>
      </c>
      <c r="H297" s="13">
        <f>H287/H296</f>
        <v>0</v>
      </c>
      <c r="I297" s="13">
        <f>I287/I296</f>
        <v>0</v>
      </c>
      <c r="J297" s="13">
        <f>J287/J296</f>
        <v>0.19354838709677419</v>
      </c>
      <c r="K297" s="28"/>
      <c r="L297" s="29"/>
      <c r="M297" s="28"/>
      <c r="N297" s="19"/>
      <c r="S297" s="77"/>
      <c r="T297" s="79"/>
      <c r="U297" s="79"/>
      <c r="V297" s="79"/>
      <c r="W297" s="79"/>
      <c r="X297" s="79"/>
      <c r="Y297" s="79"/>
      <c r="Z297" s="83"/>
      <c r="AA297" s="83"/>
      <c r="AB297" s="77"/>
    </row>
    <row r="298" spans="1:28" x14ac:dyDescent="0.15">
      <c r="A298" s="27" t="s">
        <v>137</v>
      </c>
      <c r="B298" s="10"/>
      <c r="C298" s="10" t="s">
        <v>46</v>
      </c>
      <c r="D298" s="6">
        <v>3</v>
      </c>
      <c r="E298" s="6">
        <v>1</v>
      </c>
      <c r="F298" s="6">
        <v>0</v>
      </c>
      <c r="G298" s="6">
        <v>3</v>
      </c>
      <c r="H298" s="6">
        <v>1</v>
      </c>
      <c r="I298" s="6">
        <v>0</v>
      </c>
      <c r="J298" s="6">
        <f>SUM(D298:I298)</f>
        <v>8</v>
      </c>
      <c r="K298" s="8"/>
      <c r="L298" s="8"/>
      <c r="M298" s="8"/>
      <c r="N298"/>
      <c r="S298" s="3"/>
      <c r="T298" s="64"/>
      <c r="U298" s="64"/>
      <c r="V298" s="64"/>
      <c r="W298" s="64"/>
      <c r="X298" s="64"/>
      <c r="Y298" s="64"/>
      <c r="Z298" s="82"/>
      <c r="AA298" s="83"/>
      <c r="AB298" s="3"/>
    </row>
    <row r="299" spans="1:28" s="21" customFormat="1" x14ac:dyDescent="0.15">
      <c r="A299" s="27"/>
      <c r="B299" s="26" t="s">
        <v>94</v>
      </c>
      <c r="C299" s="5" t="s">
        <v>93</v>
      </c>
      <c r="D299" s="6">
        <f>算法映射结果!R112</f>
        <v>20</v>
      </c>
      <c r="E299" s="6">
        <f>算法映射结果!S112</f>
        <v>20</v>
      </c>
      <c r="F299" s="6">
        <f>算法映射结果!T112</f>
        <v>20</v>
      </c>
      <c r="G299" s="6">
        <f>算法映射结果!U112</f>
        <v>20</v>
      </c>
      <c r="H299" s="6">
        <f>算法映射结果!V112</f>
        <v>20</v>
      </c>
      <c r="I299" s="6">
        <f>算法映射结果!W112</f>
        <v>0</v>
      </c>
      <c r="J299" s="6">
        <f>SUM(D299:I299)</f>
        <v>100</v>
      </c>
      <c r="K299" s="28">
        <f>64*算法映射结果!N$20</f>
        <v>29.767441860465116</v>
      </c>
      <c r="L299" s="29">
        <f>(D299*算法映射结果!K$16+E299*算法映射结果!L$16+F299*算法映射结果!M$16+G299*算法映射结果!N$16+H299*算法映射结果!O$16+I299*算法映射结果!P$16+算法映射结果!Q112*算法映射结果!Q$16)/1000000</f>
        <v>0.61573999999999995</v>
      </c>
      <c r="M299" s="28">
        <f>K299/L299</f>
        <v>48.344174262619156</v>
      </c>
      <c r="N299" s="18"/>
      <c r="S299" s="77"/>
      <c r="T299" s="79"/>
      <c r="U299" s="79"/>
      <c r="V299" s="79"/>
      <c r="W299" s="79"/>
      <c r="X299" s="79"/>
      <c r="Y299" s="79"/>
      <c r="Z299" s="83"/>
      <c r="AA299" s="83"/>
      <c r="AB299" s="77"/>
    </row>
    <row r="300" spans="1:28" x14ac:dyDescent="0.15">
      <c r="A300" s="27"/>
      <c r="B300" s="27"/>
      <c r="C300" s="5" t="s">
        <v>39</v>
      </c>
      <c r="D300" s="7">
        <f>D298/D299</f>
        <v>0.15</v>
      </c>
      <c r="E300" s="7">
        <f>E298/E299</f>
        <v>0.05</v>
      </c>
      <c r="F300" s="7">
        <f>F298/F299</f>
        <v>0</v>
      </c>
      <c r="G300" s="7">
        <f>G298/G299</f>
        <v>0.15</v>
      </c>
      <c r="H300" s="7">
        <f>H298/H299</f>
        <v>0.05</v>
      </c>
      <c r="I300" s="7" t="s">
        <v>87</v>
      </c>
      <c r="J300" s="7">
        <f>J298/J299</f>
        <v>0.08</v>
      </c>
      <c r="K300" s="28"/>
      <c r="L300" s="29"/>
      <c r="M300" s="28"/>
      <c r="N300" s="19"/>
      <c r="S300" s="3"/>
      <c r="T300" s="64"/>
      <c r="U300" s="64"/>
      <c r="V300" s="64"/>
      <c r="W300" s="64"/>
      <c r="X300" s="64"/>
      <c r="Y300" s="64"/>
      <c r="Z300" s="82"/>
      <c r="AA300" s="83"/>
      <c r="AB300" s="3"/>
    </row>
    <row r="301" spans="1:28" s="21" customFormat="1" x14ac:dyDescent="0.15">
      <c r="A301" s="27"/>
      <c r="B301" s="27" t="s">
        <v>34</v>
      </c>
      <c r="C301" s="5" t="s">
        <v>47</v>
      </c>
      <c r="D301" s="6">
        <f>算法映射结果!R149</f>
        <v>20</v>
      </c>
      <c r="E301" s="6">
        <f>算法映射结果!S149</f>
        <v>20</v>
      </c>
      <c r="F301" s="6">
        <f>算法映射结果!T149</f>
        <v>20</v>
      </c>
      <c r="G301" s="6">
        <f>算法映射结果!U149</f>
        <v>40</v>
      </c>
      <c r="H301" s="6">
        <f>算法映射结果!V149</f>
        <v>20</v>
      </c>
      <c r="I301" s="6">
        <f>算法映射结果!W149</f>
        <v>20</v>
      </c>
      <c r="J301" s="6">
        <f>SUM(D301:I301)</f>
        <v>140</v>
      </c>
      <c r="K301" s="28">
        <f>64*算法映射结果!N$22</f>
        <v>16.452442159383033</v>
      </c>
      <c r="L301" s="29">
        <f>(D301*算法映射结果!K$16+E301*算法映射结果!L$16+F301*算法映射结果!M$16+G301*算法映射结果!N$16+H301*算法映射结果!O$16+I301*算法映射结果!P$16+算法映射结果!Q149*算法映射结果!Q$16)/1000000</f>
        <v>0.79383999999999999</v>
      </c>
      <c r="M301" s="28">
        <f>K301/L301</f>
        <v>20.725136248341016</v>
      </c>
      <c r="N301" s="18"/>
      <c r="S301" s="77"/>
      <c r="T301" s="79"/>
      <c r="U301" s="79"/>
      <c r="V301" s="79"/>
      <c r="W301" s="79"/>
      <c r="X301" s="79"/>
      <c r="Y301" s="79"/>
      <c r="Z301" s="83"/>
      <c r="AA301" s="83"/>
      <c r="AB301" s="77"/>
    </row>
    <row r="302" spans="1:28" x14ac:dyDescent="0.15">
      <c r="A302" s="27"/>
      <c r="B302" s="27"/>
      <c r="C302" s="5" t="s">
        <v>39</v>
      </c>
      <c r="D302" s="11">
        <f>D298/D301</f>
        <v>0.15</v>
      </c>
      <c r="E302" s="11">
        <f>E298/E301</f>
        <v>0.05</v>
      </c>
      <c r="F302" s="11">
        <f>F298/F301</f>
        <v>0</v>
      </c>
      <c r="G302" s="11">
        <f>G298/G301</f>
        <v>7.4999999999999997E-2</v>
      </c>
      <c r="H302" s="11">
        <f>H298/H301</f>
        <v>0.05</v>
      </c>
      <c r="I302" s="11">
        <f>I298/I301</f>
        <v>0</v>
      </c>
      <c r="J302" s="11">
        <f>J298/J301</f>
        <v>5.7142857142857141E-2</v>
      </c>
      <c r="K302" s="28"/>
      <c r="L302" s="29"/>
      <c r="M302" s="28"/>
      <c r="N302" s="19"/>
      <c r="S302" s="3"/>
      <c r="T302" s="64"/>
      <c r="U302" s="64"/>
      <c r="V302" s="64"/>
      <c r="W302" s="64"/>
      <c r="X302" s="64"/>
      <c r="Y302" s="64"/>
      <c r="Z302" s="82"/>
      <c r="AA302" s="84"/>
      <c r="AB302" s="3"/>
    </row>
    <row r="303" spans="1:28" s="21" customFormat="1" x14ac:dyDescent="0.15">
      <c r="A303" s="27"/>
      <c r="B303" s="27" t="s">
        <v>36</v>
      </c>
      <c r="C303" s="5" t="s">
        <v>47</v>
      </c>
      <c r="D303" s="12">
        <f>算法映射结果!R186</f>
        <v>16</v>
      </c>
      <c r="E303" s="12">
        <f>算法映射结果!S186</f>
        <v>24</v>
      </c>
      <c r="F303" s="12">
        <f>算法映射结果!T186</f>
        <v>8</v>
      </c>
      <c r="G303" s="12">
        <f>算法映射结果!U186</f>
        <v>24</v>
      </c>
      <c r="H303" s="12">
        <f>算法映射结果!V186</f>
        <v>4</v>
      </c>
      <c r="I303" s="12">
        <f>算法映射结果!W186</f>
        <v>8</v>
      </c>
      <c r="J303" s="12">
        <f>SUM(D303:I303)</f>
        <v>84</v>
      </c>
      <c r="K303" s="28">
        <f>64*算法映射结果!N$24</f>
        <v>4.9689440993788816</v>
      </c>
      <c r="L303" s="29">
        <f>(D303*算法映射结果!K$16+E303*算法映射结果!L$16+F303*算法映射结果!M$16+G303*算法映射结果!N$16+H303*算法映射结果!O$16+I303*算法映射结果!P$16+算法映射结果!Q186*算法映射结果!Q$16)/1000000</f>
        <v>0.312249</v>
      </c>
      <c r="M303" s="28">
        <f>K303/L303</f>
        <v>15.913402763111753</v>
      </c>
      <c r="N303" s="18"/>
      <c r="S303" s="77"/>
      <c r="T303" s="79"/>
      <c r="U303" s="79"/>
      <c r="V303" s="79"/>
      <c r="W303" s="79"/>
      <c r="X303" s="79"/>
      <c r="Y303" s="79"/>
      <c r="Z303" s="83"/>
      <c r="AA303" s="85"/>
      <c r="AB303" s="77"/>
    </row>
    <row r="304" spans="1:28" x14ac:dyDescent="0.15">
      <c r="A304" s="27"/>
      <c r="B304" s="27"/>
      <c r="C304" s="5" t="s">
        <v>39</v>
      </c>
      <c r="D304" s="11">
        <f>D298/D303</f>
        <v>0.1875</v>
      </c>
      <c r="E304" s="11">
        <f>E298/E303</f>
        <v>4.1666666666666664E-2</v>
      </c>
      <c r="F304" s="11">
        <f>F298/F303</f>
        <v>0</v>
      </c>
      <c r="G304" s="11">
        <f>G298/G303</f>
        <v>0.125</v>
      </c>
      <c r="H304" s="11">
        <f>H298/H303</f>
        <v>0.25</v>
      </c>
      <c r="I304" s="11">
        <f>I298/I303</f>
        <v>0</v>
      </c>
      <c r="J304" s="11">
        <f>J298/J303</f>
        <v>9.5238095238095233E-2</v>
      </c>
      <c r="K304" s="28"/>
      <c r="L304" s="29"/>
      <c r="M304" s="28"/>
      <c r="N304" s="19"/>
      <c r="S304" s="3"/>
      <c r="T304" s="86"/>
      <c r="U304" s="87"/>
      <c r="V304" s="88"/>
      <c r="W304" s="3"/>
      <c r="X304" s="3"/>
      <c r="Y304" s="3"/>
      <c r="Z304" s="3"/>
      <c r="AA304" s="3"/>
      <c r="AB304" s="3"/>
    </row>
    <row r="305" spans="1:28" x14ac:dyDescent="0.15">
      <c r="A305" s="27"/>
      <c r="B305" s="27" t="s">
        <v>37</v>
      </c>
      <c r="C305" s="5" t="s">
        <v>47</v>
      </c>
      <c r="D305" s="6">
        <f>算法映射结果!R75</f>
        <v>20</v>
      </c>
      <c r="E305" s="6">
        <f>算法映射结果!S75</f>
        <v>40</v>
      </c>
      <c r="F305" s="6">
        <f>算法映射结果!T75</f>
        <v>10</v>
      </c>
      <c r="G305" s="6">
        <f>算法映射结果!U75</f>
        <v>20</v>
      </c>
      <c r="H305" s="6">
        <f>算法映射结果!V75</f>
        <v>20</v>
      </c>
      <c r="I305" s="6">
        <f>算法映射结果!W75</f>
        <v>0</v>
      </c>
      <c r="J305" s="6">
        <f>SUM(D305:I305)</f>
        <v>110</v>
      </c>
      <c r="K305" s="28">
        <f>64*算法映射结果!N$26</f>
        <v>32</v>
      </c>
      <c r="L305" s="29">
        <f>(D305*算法映射结果!K$16+E305*算法映射结果!L$16+F305*算法映射结果!M$16+G305*算法映射结果!N$16+H305*算法映射结果!O$16+I305*算法映射结果!P$16+算法映射结果!Q75*算法映射结果!Q$16)/1000000</f>
        <v>0.58262999999999998</v>
      </c>
      <c r="M305" s="28">
        <f>K305/L305</f>
        <v>54.92336474263255</v>
      </c>
      <c r="N305" s="18"/>
      <c r="S305" s="3"/>
      <c r="T305" s="87"/>
      <c r="U305" s="87"/>
      <c r="V305" s="88"/>
      <c r="W305" s="3"/>
      <c r="X305" s="3"/>
      <c r="Y305" s="3"/>
      <c r="Z305" s="3"/>
      <c r="AA305" s="3"/>
      <c r="AB305" s="3"/>
    </row>
    <row r="306" spans="1:28" x14ac:dyDescent="0.15">
      <c r="A306" s="27"/>
      <c r="B306" s="27"/>
      <c r="C306" s="5" t="s">
        <v>39</v>
      </c>
      <c r="D306" s="7">
        <f>D298/D305</f>
        <v>0.15</v>
      </c>
      <c r="E306" s="7">
        <f>E298/E305</f>
        <v>2.5000000000000001E-2</v>
      </c>
      <c r="F306" s="7">
        <f>F298/F305</f>
        <v>0</v>
      </c>
      <c r="G306" s="7">
        <f>G298/G305</f>
        <v>0.15</v>
      </c>
      <c r="H306" s="7">
        <f>H298/H305</f>
        <v>0.05</v>
      </c>
      <c r="I306" s="7" t="s">
        <v>87</v>
      </c>
      <c r="J306" s="7">
        <f>J298/J305</f>
        <v>7.2727272727272724E-2</v>
      </c>
      <c r="K306" s="28"/>
      <c r="L306" s="29"/>
      <c r="M306" s="28"/>
      <c r="N306" s="19"/>
      <c r="S306" s="3"/>
      <c r="T306" s="86"/>
      <c r="U306" s="87"/>
      <c r="V306" s="88"/>
      <c r="W306" s="3"/>
      <c r="X306" s="3"/>
      <c r="Y306" s="3"/>
      <c r="Z306" s="3"/>
      <c r="AA306" s="3"/>
      <c r="AB306" s="3"/>
    </row>
    <row r="307" spans="1:28" x14ac:dyDescent="0.15">
      <c r="A307" s="27"/>
      <c r="B307" s="32" t="s">
        <v>38</v>
      </c>
      <c r="C307" s="5" t="s">
        <v>47</v>
      </c>
      <c r="D307" s="14">
        <f>算法映射结果!R38</f>
        <v>14</v>
      </c>
      <c r="E307" s="14">
        <f>算法映射结果!S38</f>
        <v>14</v>
      </c>
      <c r="F307" s="14">
        <f>算法映射结果!T38</f>
        <v>6</v>
      </c>
      <c r="G307" s="14">
        <f>算法映射结果!U38</f>
        <v>12</v>
      </c>
      <c r="H307" s="14">
        <f>算法映射结果!V38</f>
        <v>8</v>
      </c>
      <c r="I307" s="14">
        <f>算法映射结果!W38</f>
        <v>8</v>
      </c>
      <c r="J307" s="9">
        <v>31</v>
      </c>
      <c r="K307" s="28">
        <f>64*算法映射结果!N$28</f>
        <v>32</v>
      </c>
      <c r="L307" s="29">
        <f>(D307*算法映射结果!K$16+E307*算法映射结果!L$16+F307*算法映射结果!M$16+G307*算法映射结果!N$16+H307*算法映射结果!O$16+I307*算法映射结果!P$16+算法映射结果!Q38*算法映射结果!Q$16)/1000000</f>
        <v>0.43559399999999998</v>
      </c>
      <c r="M307" s="28">
        <f>K307/L307</f>
        <v>73.462903529433376</v>
      </c>
      <c r="N307" s="18"/>
      <c r="S307" s="3"/>
      <c r="T307" s="87"/>
      <c r="U307" s="87"/>
      <c r="V307" s="88"/>
      <c r="W307" s="3"/>
      <c r="X307" s="3"/>
      <c r="Y307" s="3"/>
      <c r="Z307" s="3"/>
      <c r="AA307" s="3"/>
      <c r="AB307" s="3"/>
    </row>
    <row r="308" spans="1:28" x14ac:dyDescent="0.15">
      <c r="A308" s="27"/>
      <c r="B308" s="27"/>
      <c r="C308" s="5" t="s">
        <v>39</v>
      </c>
      <c r="D308" s="13">
        <f>D298/D307</f>
        <v>0.21428571428571427</v>
      </c>
      <c r="E308" s="13">
        <f>E298/E307</f>
        <v>7.1428571428571425E-2</v>
      </c>
      <c r="F308" s="13">
        <f>F298/F307</f>
        <v>0</v>
      </c>
      <c r="G308" s="13">
        <f>G298/G307</f>
        <v>0.25</v>
      </c>
      <c r="H308" s="13">
        <f>H298/H307</f>
        <v>0.125</v>
      </c>
      <c r="I308" s="13">
        <f>I298/I307</f>
        <v>0</v>
      </c>
      <c r="J308" s="13">
        <f>J298/J307</f>
        <v>0.25806451612903225</v>
      </c>
      <c r="K308" s="28"/>
      <c r="L308" s="29"/>
      <c r="M308" s="28"/>
      <c r="N308" s="19"/>
      <c r="S308" s="3"/>
      <c r="T308" s="86"/>
      <c r="U308" s="87"/>
      <c r="V308" s="88"/>
      <c r="W308" s="3"/>
      <c r="X308" s="3"/>
      <c r="Y308" s="3"/>
      <c r="Z308" s="3"/>
      <c r="AA308" s="3"/>
      <c r="AB308" s="3"/>
    </row>
    <row r="309" spans="1:28" x14ac:dyDescent="0.15">
      <c r="A309" s="27" t="s">
        <v>100</v>
      </c>
      <c r="B309" s="10"/>
      <c r="C309" s="10" t="s">
        <v>46</v>
      </c>
      <c r="D309" s="6">
        <v>0</v>
      </c>
      <c r="E309" s="6">
        <v>8</v>
      </c>
      <c r="F309" s="6">
        <v>0</v>
      </c>
      <c r="G309" s="6">
        <v>12</v>
      </c>
      <c r="H309" s="6">
        <v>4</v>
      </c>
      <c r="I309" s="6">
        <v>0</v>
      </c>
      <c r="J309" s="6">
        <f>SUM(D309:I309)</f>
        <v>24</v>
      </c>
      <c r="K309" s="8"/>
      <c r="L309" s="8"/>
      <c r="M309" s="8"/>
      <c r="N309"/>
      <c r="S309" s="3"/>
      <c r="T309" s="87"/>
      <c r="U309" s="87"/>
      <c r="V309" s="88"/>
      <c r="W309" s="3"/>
      <c r="X309" s="3"/>
      <c r="Y309" s="3"/>
      <c r="Z309" s="3"/>
      <c r="AA309" s="3"/>
      <c r="AB309" s="3"/>
    </row>
    <row r="310" spans="1:28" x14ac:dyDescent="0.15">
      <c r="A310" s="27"/>
      <c r="B310" s="26" t="s">
        <v>94</v>
      </c>
      <c r="C310" s="5" t="s">
        <v>93</v>
      </c>
      <c r="D310" s="6">
        <f>算法映射结果!R113</f>
        <v>28</v>
      </c>
      <c r="E310" s="6">
        <f>算法映射结果!S113</f>
        <v>28</v>
      </c>
      <c r="F310" s="6">
        <f>算法映射结果!T113</f>
        <v>28</v>
      </c>
      <c r="G310" s="6">
        <f>算法映射结果!U113</f>
        <v>28</v>
      </c>
      <c r="H310" s="6">
        <v>28</v>
      </c>
      <c r="I310" s="6">
        <f>算法映射结果!W113</f>
        <v>0</v>
      </c>
      <c r="J310" s="6">
        <f>SUM(D310:I310)</f>
        <v>140</v>
      </c>
      <c r="K310" s="28">
        <f>128*算法映射结果!N$20</f>
        <v>59.534883720930232</v>
      </c>
      <c r="L310" s="29">
        <f>(D310*算法映射结果!K$16+E310*算法映射结果!L$16+F310*算法映射结果!M$16+G310*算法映射结果!N$16+H310*算法映射结果!O$16+I310*算法映射结果!P$16+算法映射结果!Q113*算法映射结果!Q$16)/1000000</f>
        <v>0.86203600000000002</v>
      </c>
      <c r="M310" s="28">
        <f>K310/L310</f>
        <v>69.063106089455928</v>
      </c>
      <c r="N310" s="18"/>
      <c r="S310" s="3"/>
      <c r="T310" s="86"/>
      <c r="U310" s="87"/>
      <c r="V310" s="88"/>
      <c r="W310" s="3"/>
      <c r="X310" s="3"/>
      <c r="Y310" s="3"/>
      <c r="Z310" s="3"/>
      <c r="AA310" s="3"/>
      <c r="AB310" s="3"/>
    </row>
    <row r="311" spans="1:28" x14ac:dyDescent="0.15">
      <c r="A311" s="27"/>
      <c r="B311" s="27"/>
      <c r="C311" s="5" t="s">
        <v>39</v>
      </c>
      <c r="D311" s="7">
        <f>D309/D310</f>
        <v>0</v>
      </c>
      <c r="E311" s="7">
        <f>E309/E310</f>
        <v>0.2857142857142857</v>
      </c>
      <c r="F311" s="7">
        <f>F309/F310</f>
        <v>0</v>
      </c>
      <c r="G311" s="7">
        <f>G309/G310</f>
        <v>0.42857142857142855</v>
      </c>
      <c r="H311" s="7">
        <f>H309/H310</f>
        <v>0.14285714285714285</v>
      </c>
      <c r="I311" s="7" t="s">
        <v>87</v>
      </c>
      <c r="J311" s="7">
        <f>J309/J310</f>
        <v>0.17142857142857143</v>
      </c>
      <c r="K311" s="28"/>
      <c r="L311" s="29"/>
      <c r="M311" s="28"/>
      <c r="N311" s="19"/>
      <c r="S311" s="3"/>
      <c r="T311" s="87"/>
      <c r="U311" s="87"/>
      <c r="V311" s="88"/>
      <c r="W311" s="3"/>
      <c r="X311" s="3"/>
      <c r="Y311" s="3"/>
      <c r="Z311" s="3"/>
      <c r="AA311" s="3"/>
      <c r="AB311" s="3"/>
    </row>
    <row r="312" spans="1:28" x14ac:dyDescent="0.15">
      <c r="A312" s="27"/>
      <c r="B312" s="27" t="s">
        <v>34</v>
      </c>
      <c r="C312" s="5" t="s">
        <v>47</v>
      </c>
      <c r="D312" s="6">
        <f>算法映射结果!R150</f>
        <v>36</v>
      </c>
      <c r="E312" s="6">
        <f>算法映射结果!S150</f>
        <v>36</v>
      </c>
      <c r="F312" s="6">
        <f>算法映射结果!T150</f>
        <v>36</v>
      </c>
      <c r="G312" s="6">
        <f>算法映射结果!U150</f>
        <v>72</v>
      </c>
      <c r="H312" s="6">
        <f>算法映射结果!V150</f>
        <v>36</v>
      </c>
      <c r="I312" s="6">
        <f>算法映射结果!W150</f>
        <v>36</v>
      </c>
      <c r="J312" s="6">
        <f>SUM(D312:I312)</f>
        <v>252</v>
      </c>
      <c r="K312" s="28">
        <f>128*算法映射结果!N$22</f>
        <v>32.904884318766065</v>
      </c>
      <c r="L312" s="29">
        <f>(D312*算法映射结果!K$16+E312*算法映射结果!L$16+F312*算法映射结果!M$16+G312*算法映射结果!N$16+H312*算法映射结果!O$16+I312*算法映射结果!P$16+算法映射结果!Q150*算法映射结果!Q$16)/1000000</f>
        <v>1.428912</v>
      </c>
      <c r="M312" s="28">
        <f>K312/L312</f>
        <v>23.027929164823352</v>
      </c>
      <c r="N312" s="18"/>
      <c r="S312" s="3"/>
      <c r="T312" s="86"/>
      <c r="U312" s="3"/>
      <c r="V312" s="3"/>
      <c r="W312" s="3"/>
      <c r="X312" s="3"/>
      <c r="Y312" s="3"/>
      <c r="Z312" s="3"/>
      <c r="AA312" s="3"/>
      <c r="AB312" s="3"/>
    </row>
    <row r="313" spans="1:28" x14ac:dyDescent="0.15">
      <c r="A313" s="27"/>
      <c r="B313" s="27"/>
      <c r="C313" s="5" t="s">
        <v>39</v>
      </c>
      <c r="D313" s="11">
        <f>D309/D312</f>
        <v>0</v>
      </c>
      <c r="E313" s="11">
        <f>E309/E312</f>
        <v>0.22222222222222221</v>
      </c>
      <c r="F313" s="11">
        <f>F309/F312</f>
        <v>0</v>
      </c>
      <c r="G313" s="11">
        <f>G309/G312</f>
        <v>0.16666666666666666</v>
      </c>
      <c r="H313" s="11">
        <f>H309/H312</f>
        <v>0.1111111111111111</v>
      </c>
      <c r="I313" s="11">
        <f>I309/I312</f>
        <v>0</v>
      </c>
      <c r="J313" s="11">
        <f>J309/J312</f>
        <v>9.5238095238095233E-2</v>
      </c>
      <c r="K313" s="28"/>
      <c r="L313" s="29"/>
      <c r="M313" s="28"/>
      <c r="N313" s="19"/>
      <c r="S313" s="3"/>
      <c r="T313" s="87"/>
      <c r="U313" s="3"/>
      <c r="V313" s="3"/>
      <c r="W313" s="3"/>
      <c r="X313" s="3"/>
      <c r="Y313" s="3"/>
      <c r="Z313" s="3"/>
      <c r="AA313" s="3"/>
      <c r="AB313" s="3"/>
    </row>
    <row r="314" spans="1:28" x14ac:dyDescent="0.15">
      <c r="A314" s="27"/>
      <c r="B314" s="27" t="s">
        <v>36</v>
      </c>
      <c r="C314" s="5" t="s">
        <v>47</v>
      </c>
      <c r="D314" s="12">
        <f>算法映射结果!R187</f>
        <v>32</v>
      </c>
      <c r="E314" s="12">
        <f>算法映射结果!S187</f>
        <v>48</v>
      </c>
      <c r="F314" s="12">
        <f>算法映射结果!T187</f>
        <v>16</v>
      </c>
      <c r="G314" s="12">
        <f>算法映射结果!U187</f>
        <v>48</v>
      </c>
      <c r="H314" s="12">
        <f>算法映射结果!V187</f>
        <v>8</v>
      </c>
      <c r="I314" s="12">
        <f>算法映射结果!W187</f>
        <v>16</v>
      </c>
      <c r="J314" s="12">
        <f>SUM(D314:I314)</f>
        <v>168</v>
      </c>
      <c r="K314" s="28">
        <f>128*算法映射结果!N$24</f>
        <v>9.9378881987577632</v>
      </c>
      <c r="L314" s="29">
        <f>(D314*算法映射结果!K$16+E314*算法映射结果!L$16+F314*算法映射结果!M$16+G314*算法映射结果!N$16+H314*算法映射结果!O$16+I314*算法映射结果!P$16+算法映射结果!Q187*算法映射结果!Q$16)/1000000</f>
        <v>0.624498</v>
      </c>
      <c r="M314" s="28">
        <f>K314/L314</f>
        <v>15.913402763111753</v>
      </c>
      <c r="N314" s="18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15">
      <c r="A315" s="27"/>
      <c r="B315" s="27"/>
      <c r="C315" s="5" t="s">
        <v>39</v>
      </c>
      <c r="D315" s="11">
        <f>D309/D314</f>
        <v>0</v>
      </c>
      <c r="E315" s="11">
        <f>E309/E314</f>
        <v>0.16666666666666666</v>
      </c>
      <c r="F315" s="11">
        <f>F309/F314</f>
        <v>0</v>
      </c>
      <c r="G315" s="11">
        <f>G309/G314</f>
        <v>0.25</v>
      </c>
      <c r="H315" s="11">
        <f>H309/H314</f>
        <v>0.5</v>
      </c>
      <c r="I315" s="11">
        <f>I309/I314</f>
        <v>0</v>
      </c>
      <c r="J315" s="11">
        <f>J309/J314</f>
        <v>0.14285714285714285</v>
      </c>
      <c r="K315" s="28"/>
      <c r="L315" s="29"/>
      <c r="M315" s="28"/>
      <c r="N315" s="19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15">
      <c r="A316" s="27"/>
      <c r="B316" s="27" t="s">
        <v>37</v>
      </c>
      <c r="C316" s="5" t="s">
        <v>47</v>
      </c>
      <c r="D316" s="6">
        <f>算法映射结果!R76</f>
        <v>32</v>
      </c>
      <c r="E316" s="6">
        <f>算法映射结果!S76</f>
        <v>64</v>
      </c>
      <c r="F316" s="6">
        <f>算法映射结果!T76</f>
        <v>16</v>
      </c>
      <c r="G316" s="6">
        <f>算法映射结果!U76</f>
        <v>32</v>
      </c>
      <c r="H316" s="6">
        <f>算法映射结果!V76</f>
        <v>32</v>
      </c>
      <c r="I316" s="6">
        <f>算法映射结果!W76</f>
        <v>0</v>
      </c>
      <c r="J316" s="6">
        <f>SUM(D316:I316)</f>
        <v>176</v>
      </c>
      <c r="K316" s="28">
        <f>128*算法映射结果!N$26</f>
        <v>64</v>
      </c>
      <c r="L316" s="29">
        <f>(D316*算法映射结果!K$16+E316*算法映射结果!L$16+F316*算法映射结果!M$16+G316*算法映射结果!N$16+H316*算法映射结果!O$16+I316*算法映射结果!P$16+算法映射结果!Q76*算法映射结果!Q$16)/1000000</f>
        <v>0.93220800000000004</v>
      </c>
      <c r="M316" s="28">
        <f>K316/L316</f>
        <v>68.654205928290679</v>
      </c>
      <c r="N316" s="18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x14ac:dyDescent="0.15">
      <c r="A317" s="27"/>
      <c r="B317" s="27"/>
      <c r="C317" s="5" t="s">
        <v>39</v>
      </c>
      <c r="D317" s="7">
        <f>D309/D316</f>
        <v>0</v>
      </c>
      <c r="E317" s="7">
        <f>E309/E316</f>
        <v>0.125</v>
      </c>
      <c r="F317" s="7">
        <f>F309/F316</f>
        <v>0</v>
      </c>
      <c r="G317" s="7">
        <f>G309/G316</f>
        <v>0.375</v>
      </c>
      <c r="H317" s="7">
        <f>H309/H316</f>
        <v>0.125</v>
      </c>
      <c r="I317" s="7" t="s">
        <v>87</v>
      </c>
      <c r="J317" s="7">
        <f>J309/J316</f>
        <v>0.13636363636363635</v>
      </c>
      <c r="K317" s="28"/>
      <c r="L317" s="29"/>
      <c r="M317" s="28"/>
      <c r="N317" s="19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x14ac:dyDescent="0.15">
      <c r="A318" s="27"/>
      <c r="B318" s="32" t="s">
        <v>38</v>
      </c>
      <c r="C318" s="5" t="s">
        <v>47</v>
      </c>
      <c r="D318" s="14">
        <f>算法映射结果!R39</f>
        <v>21</v>
      </c>
      <c r="E318" s="14">
        <f>算法映射结果!S39</f>
        <v>21</v>
      </c>
      <c r="F318" s="14">
        <f>算法映射结果!T39</f>
        <v>9</v>
      </c>
      <c r="G318" s="14">
        <f>算法映射结果!U39</f>
        <v>18</v>
      </c>
      <c r="H318" s="14">
        <f>算法映射结果!V39</f>
        <v>12</v>
      </c>
      <c r="I318" s="14">
        <f>算法映射结果!W39</f>
        <v>12</v>
      </c>
      <c r="J318" s="9">
        <v>31</v>
      </c>
      <c r="K318" s="28">
        <f>128*算法映射结果!N$28</f>
        <v>64</v>
      </c>
      <c r="L318" s="29">
        <f>(D318*算法映射结果!K$16+E318*算法映射结果!L$16+F318*算法映射结果!M$16+G318*算法映射结果!N$16+H318*算法映射结果!O$16+I318*算法映射结果!P$16+算法映射结果!Q49*算法映射结果!Q$16)/1000000</f>
        <v>0.483873</v>
      </c>
      <c r="M318" s="28">
        <f>K318/L318</f>
        <v>132.26611114899984</v>
      </c>
      <c r="N318" s="18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15">
      <c r="A319" s="27"/>
      <c r="B319" s="27"/>
      <c r="C319" s="5" t="s">
        <v>39</v>
      </c>
      <c r="D319" s="13">
        <f>D309/D318</f>
        <v>0</v>
      </c>
      <c r="E319" s="13">
        <f>E309/E318</f>
        <v>0.38095238095238093</v>
      </c>
      <c r="F319" s="13">
        <f>F309/F318</f>
        <v>0</v>
      </c>
      <c r="G319" s="13">
        <f>G309/G318</f>
        <v>0.66666666666666663</v>
      </c>
      <c r="H319" s="13">
        <f>H309/H318</f>
        <v>0.33333333333333331</v>
      </c>
      <c r="I319" s="13">
        <f>I309/I318</f>
        <v>0</v>
      </c>
      <c r="J319" s="13">
        <f>J309/J318</f>
        <v>0.77419354838709675</v>
      </c>
      <c r="K319" s="28"/>
      <c r="L319" s="29"/>
      <c r="M319" s="28"/>
      <c r="N319" s="19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x14ac:dyDescent="0.15">
      <c r="A320" s="27" t="s">
        <v>101</v>
      </c>
      <c r="B320" s="10"/>
      <c r="C320" s="10" t="s">
        <v>46</v>
      </c>
      <c r="D320" s="6">
        <v>2</v>
      </c>
      <c r="E320" s="6">
        <v>0</v>
      </c>
      <c r="F320" s="6">
        <v>0</v>
      </c>
      <c r="G320" s="6">
        <v>6</v>
      </c>
      <c r="H320" s="6">
        <v>4</v>
      </c>
      <c r="I320" s="6">
        <v>0</v>
      </c>
      <c r="J320" s="6">
        <f>SUM(D320:I320)</f>
        <v>12</v>
      </c>
      <c r="K320" s="8"/>
      <c r="L320" s="8"/>
      <c r="M320" s="8"/>
      <c r="N320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15">
      <c r="A321" s="27"/>
      <c r="B321" s="26" t="s">
        <v>94</v>
      </c>
      <c r="C321" s="5" t="s">
        <v>93</v>
      </c>
      <c r="D321" s="6">
        <f>算法映射结果!R114</f>
        <v>12</v>
      </c>
      <c r="E321" s="6">
        <f>算法映射结果!S124</f>
        <v>12</v>
      </c>
      <c r="F321" s="6">
        <f>算法映射结果!T124</f>
        <v>12</v>
      </c>
      <c r="G321" s="6">
        <f>算法映射结果!U124</f>
        <v>12</v>
      </c>
      <c r="H321" s="6">
        <f>算法映射结果!V124</f>
        <v>12</v>
      </c>
      <c r="I321" s="6">
        <f>算法映射结果!W124</f>
        <v>0</v>
      </c>
      <c r="J321" s="6">
        <f>SUM(D321:I321)</f>
        <v>60</v>
      </c>
      <c r="K321" s="28">
        <f>64*算法映射结果!N$20</f>
        <v>29.767441860465116</v>
      </c>
      <c r="L321" s="29">
        <f>(D321*算法映射结果!K$16+E321*算法映射结果!L$16+F321*算法映射结果!M$16+G321*算法映射结果!N$16+H321*算法映射结果!O$16+I321*算法映射结果!P$16+算法映射结果!Q114*算法映射结果!Q$16)/1000000</f>
        <v>0.36944399999999999</v>
      </c>
      <c r="M321" s="28">
        <f>K321/L321</f>
        <v>80.573623771031919</v>
      </c>
      <c r="N321" s="18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x14ac:dyDescent="0.15">
      <c r="A322" s="27"/>
      <c r="B322" s="27"/>
      <c r="C322" s="5" t="s">
        <v>39</v>
      </c>
      <c r="D322" s="7">
        <f>D320/D321</f>
        <v>0.16666666666666666</v>
      </c>
      <c r="E322" s="7">
        <f>E320/E321</f>
        <v>0</v>
      </c>
      <c r="F322" s="7">
        <f>F320/F321</f>
        <v>0</v>
      </c>
      <c r="G322" s="7">
        <f>G320/G321</f>
        <v>0.5</v>
      </c>
      <c r="H322" s="7">
        <f>H320/H321</f>
        <v>0.33333333333333331</v>
      </c>
      <c r="I322" s="7" t="s">
        <v>87</v>
      </c>
      <c r="J322" s="7">
        <f>J320/J321</f>
        <v>0.2</v>
      </c>
      <c r="K322" s="28"/>
      <c r="L322" s="29"/>
      <c r="M322" s="28"/>
      <c r="N322" s="19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x14ac:dyDescent="0.15">
      <c r="A323" s="27"/>
      <c r="B323" s="27" t="s">
        <v>34</v>
      </c>
      <c r="C323" s="5" t="s">
        <v>47</v>
      </c>
      <c r="D323" s="6">
        <f>算法映射结果!R151</f>
        <v>12</v>
      </c>
      <c r="E323" s="6">
        <f>算法映射结果!S151</f>
        <v>12</v>
      </c>
      <c r="F323" s="6">
        <f>算法映射结果!T151</f>
        <v>12</v>
      </c>
      <c r="G323" s="6">
        <f>算法映射结果!U151</f>
        <v>24</v>
      </c>
      <c r="H323" s="6">
        <f>算法映射结果!V151</f>
        <v>12</v>
      </c>
      <c r="I323" s="6">
        <f>算法映射结果!W151</f>
        <v>12</v>
      </c>
      <c r="J323" s="6">
        <f>SUM(D323:I323)</f>
        <v>84</v>
      </c>
      <c r="K323" s="28">
        <f>64*算法映射结果!N$22</f>
        <v>16.452442159383033</v>
      </c>
      <c r="L323" s="29">
        <f>(D323*算法映射结果!K$16+E323*算法映射结果!L$16+F323*算法映射结果!M$16+G323*算法映射结果!N$16+H323*算法映射结果!O$16+I323*算法映射结果!P$16+算法映射结果!Q151*算法映射结果!Q$16)/1000000</f>
        <v>0.47630400000000001</v>
      </c>
      <c r="M323" s="28">
        <f>K323/L323</f>
        <v>34.541893747235029</v>
      </c>
      <c r="N323" s="18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15">
      <c r="A324" s="27"/>
      <c r="B324" s="27"/>
      <c r="C324" s="5" t="s">
        <v>39</v>
      </c>
      <c r="D324" s="11">
        <f>D320/D323</f>
        <v>0.16666666666666666</v>
      </c>
      <c r="E324" s="11">
        <f>E320/E323</f>
        <v>0</v>
      </c>
      <c r="F324" s="11">
        <f>F320/F323</f>
        <v>0</v>
      </c>
      <c r="G324" s="11">
        <f>G320/G323</f>
        <v>0.25</v>
      </c>
      <c r="H324" s="11">
        <f>H320/H323</f>
        <v>0.33333333333333331</v>
      </c>
      <c r="I324" s="11">
        <f>I320/I323</f>
        <v>0</v>
      </c>
      <c r="J324" s="11">
        <f>J320/J323</f>
        <v>0.14285714285714285</v>
      </c>
      <c r="K324" s="28"/>
      <c r="L324" s="29"/>
      <c r="M324" s="28"/>
      <c r="N324" s="19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x14ac:dyDescent="0.15">
      <c r="A325" s="27"/>
      <c r="B325" s="27" t="s">
        <v>36</v>
      </c>
      <c r="C325" s="5" t="s">
        <v>47</v>
      </c>
      <c r="D325" s="12">
        <f>算法映射结果!R188</f>
        <v>8</v>
      </c>
      <c r="E325" s="12">
        <f>算法映射结果!S188</f>
        <v>12</v>
      </c>
      <c r="F325" s="12">
        <f>算法映射结果!T188</f>
        <v>4</v>
      </c>
      <c r="G325" s="12">
        <f>算法映射结果!U188</f>
        <v>12</v>
      </c>
      <c r="H325" s="12">
        <f>算法映射结果!V188</f>
        <v>2</v>
      </c>
      <c r="I325" s="12">
        <f>算法映射结果!W188</f>
        <v>4</v>
      </c>
      <c r="J325" s="12">
        <f>SUM(D325:I325)</f>
        <v>42</v>
      </c>
      <c r="K325" s="28">
        <f>64*算法映射结果!N$24</f>
        <v>4.9689440993788816</v>
      </c>
      <c r="L325" s="29">
        <f>(D325*算法映射结果!K$16+E325*算法映射结果!L$16+F325*算法映射结果!M$16+G325*算法映射结果!N$16+H325*算法映射结果!O$16+I325*算法映射结果!P$16+算法映射结果!Q188*算法映射结果!Q$16)/1000000</f>
        <v>0.1561245</v>
      </c>
      <c r="M325" s="28">
        <f>K325/L325</f>
        <v>31.826805526223506</v>
      </c>
      <c r="N325" s="18"/>
    </row>
    <row r="326" spans="1:28" x14ac:dyDescent="0.15">
      <c r="A326" s="27"/>
      <c r="B326" s="27"/>
      <c r="C326" s="5" t="s">
        <v>39</v>
      </c>
      <c r="D326" s="11">
        <f>D320/D325</f>
        <v>0.25</v>
      </c>
      <c r="E326" s="11">
        <f>E320/E325</f>
        <v>0</v>
      </c>
      <c r="F326" s="11">
        <f>F320/F325</f>
        <v>0</v>
      </c>
      <c r="G326" s="11">
        <f>G320/G325</f>
        <v>0.5</v>
      </c>
      <c r="H326" s="11">
        <f>H320/H325</f>
        <v>2</v>
      </c>
      <c r="I326" s="11">
        <f>I320/I325</f>
        <v>0</v>
      </c>
      <c r="J326" s="11">
        <f>J320/J325</f>
        <v>0.2857142857142857</v>
      </c>
      <c r="K326" s="28"/>
      <c r="L326" s="29"/>
      <c r="M326" s="28"/>
      <c r="N326" s="19"/>
    </row>
    <row r="327" spans="1:28" x14ac:dyDescent="0.15">
      <c r="A327" s="27"/>
      <c r="B327" s="27" t="s">
        <v>37</v>
      </c>
      <c r="C327" s="5" t="s">
        <v>47</v>
      </c>
      <c r="D327" s="6">
        <f>算法映射结果!R77</f>
        <v>16</v>
      </c>
      <c r="E327" s="6">
        <f>算法映射结果!S77</f>
        <v>32</v>
      </c>
      <c r="F327" s="6">
        <f>算法映射结果!T77</f>
        <v>8</v>
      </c>
      <c r="G327" s="6">
        <f>算法映射结果!U77</f>
        <v>16</v>
      </c>
      <c r="H327" s="6">
        <f>算法映射结果!V77</f>
        <v>16</v>
      </c>
      <c r="I327" s="6">
        <f>算法映射结果!W77</f>
        <v>0</v>
      </c>
      <c r="J327" s="6">
        <f>SUM(D327:I327)</f>
        <v>88</v>
      </c>
      <c r="K327" s="28">
        <f>64*算法映射结果!N$26</f>
        <v>32</v>
      </c>
      <c r="L327" s="29">
        <f>(D327*算法映射结果!K$16+E327*算法映射结果!L$16+F327*算法映射结果!M$16+G327*算法映射结果!N$16+H327*算法映射结果!O$16+I327*算法映射结果!P$16+算法映射结果!Q77*算法映射结果!Q$16)/1000000</f>
        <v>0.46610400000000002</v>
      </c>
      <c r="M327" s="28">
        <f>K327/L327</f>
        <v>68.654205928290679</v>
      </c>
      <c r="N327" s="18"/>
    </row>
    <row r="328" spans="1:28" x14ac:dyDescent="0.15">
      <c r="A328" s="27"/>
      <c r="B328" s="27"/>
      <c r="C328" s="5" t="s">
        <v>39</v>
      </c>
      <c r="D328" s="7">
        <f>D320/D327</f>
        <v>0.125</v>
      </c>
      <c r="E328" s="7">
        <f>E320/E327</f>
        <v>0</v>
      </c>
      <c r="F328" s="7">
        <f>F320/F327</f>
        <v>0</v>
      </c>
      <c r="G328" s="7">
        <f>G320/G327</f>
        <v>0.375</v>
      </c>
      <c r="H328" s="7">
        <f>H320/H327</f>
        <v>0.25</v>
      </c>
      <c r="I328" s="7" t="s">
        <v>87</v>
      </c>
      <c r="J328" s="7">
        <f>J320/J327</f>
        <v>0.13636363636363635</v>
      </c>
      <c r="K328" s="28"/>
      <c r="L328" s="29"/>
      <c r="M328" s="28"/>
      <c r="N328" s="19"/>
    </row>
    <row r="329" spans="1:28" x14ac:dyDescent="0.15">
      <c r="A329" s="27"/>
      <c r="B329" s="32" t="s">
        <v>38</v>
      </c>
      <c r="C329" s="5" t="s">
        <v>47</v>
      </c>
      <c r="D329" s="14">
        <f>算法映射结果!R40</f>
        <v>7</v>
      </c>
      <c r="E329" s="14">
        <f>算法映射结果!S40</f>
        <v>7</v>
      </c>
      <c r="F329" s="14">
        <f>算法映射结果!T40</f>
        <v>3</v>
      </c>
      <c r="G329" s="14">
        <f>算法映射结果!U40</f>
        <v>6</v>
      </c>
      <c r="H329" s="14">
        <f>算法映射结果!V40</f>
        <v>4</v>
      </c>
      <c r="I329" s="14">
        <f>算法映射结果!W40</f>
        <v>4</v>
      </c>
      <c r="J329" s="9">
        <v>31</v>
      </c>
      <c r="K329" s="28">
        <f>64*算法映射结果!N$28</f>
        <v>32</v>
      </c>
      <c r="L329" s="29">
        <f>(D329*算法映射结果!K$16+E329*算法映射结果!L$16+F329*算法映射结果!M$16+G329*算法映射结果!N$16+H329*算法映射结果!O$16+I329*算法映射结果!P$16+算法映射结果!Q40*算法映射结果!Q$16)/1000000</f>
        <v>0.21779699999999999</v>
      </c>
      <c r="M329" s="28">
        <f>K329/L329</f>
        <v>146.92580705886675</v>
      </c>
      <c r="N329" s="18"/>
    </row>
    <row r="330" spans="1:28" x14ac:dyDescent="0.15">
      <c r="A330" s="27"/>
      <c r="B330" s="27"/>
      <c r="C330" s="5" t="s">
        <v>39</v>
      </c>
      <c r="D330" s="13">
        <f>D320/D329</f>
        <v>0.2857142857142857</v>
      </c>
      <c r="E330" s="13">
        <f>E320/E329</f>
        <v>0</v>
      </c>
      <c r="F330" s="13">
        <f>F320/F329</f>
        <v>0</v>
      </c>
      <c r="G330" s="13">
        <f>G320/G329</f>
        <v>1</v>
      </c>
      <c r="H330" s="13">
        <f>H320/H329</f>
        <v>1</v>
      </c>
      <c r="I330" s="13">
        <f>I320/I329</f>
        <v>0</v>
      </c>
      <c r="J330" s="13">
        <f>J320/J329</f>
        <v>0.38709677419354838</v>
      </c>
      <c r="K330" s="28"/>
      <c r="L330" s="29"/>
      <c r="M330" s="28"/>
      <c r="N330" s="19"/>
    </row>
    <row r="331" spans="1:28" x14ac:dyDescent="0.15">
      <c r="A331" s="27" t="s">
        <v>102</v>
      </c>
      <c r="B331" s="10"/>
      <c r="C331" s="10" t="s">
        <v>46</v>
      </c>
      <c r="D331" s="6">
        <v>3</v>
      </c>
      <c r="E331" s="6">
        <v>0</v>
      </c>
      <c r="F331" s="6">
        <v>0</v>
      </c>
      <c r="G331" s="6">
        <v>11</v>
      </c>
      <c r="H331" s="6">
        <v>3</v>
      </c>
      <c r="I331" s="6">
        <v>0</v>
      </c>
      <c r="J331" s="6">
        <f>SUM(D331:I331)</f>
        <v>17</v>
      </c>
      <c r="K331" s="8"/>
      <c r="L331" s="8"/>
      <c r="M331" s="8"/>
      <c r="N331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8" x14ac:dyDescent="0.15">
      <c r="A332" s="27"/>
      <c r="B332" s="26" t="s">
        <v>94</v>
      </c>
      <c r="C332" s="5" t="s">
        <v>93</v>
      </c>
      <c r="D332" s="6">
        <f>算法映射结果!R115</f>
        <v>40</v>
      </c>
      <c r="E332" s="6">
        <f>算法映射结果!S115</f>
        <v>40</v>
      </c>
      <c r="F332" s="6">
        <f>算法映射结果!T115</f>
        <v>40</v>
      </c>
      <c r="G332" s="6">
        <f>算法映射结果!U115</f>
        <v>40</v>
      </c>
      <c r="H332" s="6">
        <f>算法映射结果!V115</f>
        <v>40</v>
      </c>
      <c r="I332" s="6">
        <f>算法映射结果!W115</f>
        <v>0</v>
      </c>
      <c r="J332" s="6">
        <f>SUM(D332:I332)</f>
        <v>200</v>
      </c>
      <c r="K332" s="28">
        <f>128*算法映射结果!N$20</f>
        <v>59.534883720930232</v>
      </c>
      <c r="L332" s="29">
        <f>(D332*算法映射结果!K$16+E332*算法映射结果!L$16+F332*算法映射结果!M$16+G332*算法映射结果!N$16+H332*算法映射结果!O$16+I332*算法映射结果!P$16+算法映射结果!Q115*算法映射结果!Q$16)/1000000</f>
        <v>1.2314799999999999</v>
      </c>
      <c r="M332" s="28">
        <f>K332/L332</f>
        <v>48.344174262619156</v>
      </c>
      <c r="N332" s="18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8" x14ac:dyDescent="0.15">
      <c r="A333" s="27"/>
      <c r="B333" s="27"/>
      <c r="C333" s="5" t="s">
        <v>39</v>
      </c>
      <c r="D333" s="7">
        <f>D331/D332</f>
        <v>7.4999999999999997E-2</v>
      </c>
      <c r="E333" s="7">
        <f>E331/E332</f>
        <v>0</v>
      </c>
      <c r="F333" s="7">
        <f>F331/F332</f>
        <v>0</v>
      </c>
      <c r="G333" s="7">
        <f>G331/G332</f>
        <v>0.27500000000000002</v>
      </c>
      <c r="H333" s="7">
        <f>H331/H332</f>
        <v>7.4999999999999997E-2</v>
      </c>
      <c r="I333" s="7" t="s">
        <v>87</v>
      </c>
      <c r="J333" s="7">
        <f>J331/J332</f>
        <v>8.5000000000000006E-2</v>
      </c>
      <c r="K333" s="28"/>
      <c r="L333" s="29"/>
      <c r="M333" s="28"/>
      <c r="N333" s="19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8" x14ac:dyDescent="0.15">
      <c r="A334" s="27"/>
      <c r="B334" s="27" t="s">
        <v>34</v>
      </c>
      <c r="C334" s="5" t="s">
        <v>47</v>
      </c>
      <c r="D334" s="6">
        <f>算法映射结果!R152</f>
        <v>44</v>
      </c>
      <c r="E334" s="6">
        <f>算法映射结果!S152</f>
        <v>44</v>
      </c>
      <c r="F334" s="6">
        <f>算法映射结果!T152</f>
        <v>44</v>
      </c>
      <c r="G334" s="6">
        <f>算法映射结果!U152</f>
        <v>88</v>
      </c>
      <c r="H334" s="6">
        <f>算法映射结果!V152</f>
        <v>44</v>
      </c>
      <c r="I334" s="6">
        <f>算法映射结果!W152</f>
        <v>44</v>
      </c>
      <c r="J334" s="6">
        <f>SUM(D334:I334)</f>
        <v>308</v>
      </c>
      <c r="K334" s="28">
        <f>128*算法映射结果!N$22</f>
        <v>32.904884318766065</v>
      </c>
      <c r="L334" s="29">
        <f>(D334*算法映射结果!K$16+E334*算法映射结果!L$16+F334*算法映射结果!M$16+G334*算法映射结果!N$16+H334*算法映射结果!O$16+I334*算法映射结果!P$16+算法映射结果!Q152*算法映射结果!Q$16)/1000000</f>
        <v>1.746448</v>
      </c>
      <c r="M334" s="28">
        <f>K334/L334</f>
        <v>18.841032953037288</v>
      </c>
      <c r="N334" s="18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8" x14ac:dyDescent="0.15">
      <c r="A335" s="27"/>
      <c r="B335" s="27"/>
      <c r="C335" s="5" t="s">
        <v>39</v>
      </c>
      <c r="D335" s="11">
        <f>D331/D334</f>
        <v>6.8181818181818177E-2</v>
      </c>
      <c r="E335" s="11">
        <f>E331/E334</f>
        <v>0</v>
      </c>
      <c r="F335" s="11">
        <f>F331/F334</f>
        <v>0</v>
      </c>
      <c r="G335" s="11">
        <f>G331/G334</f>
        <v>0.125</v>
      </c>
      <c r="H335" s="11">
        <f>H331/H334</f>
        <v>6.8181818181818177E-2</v>
      </c>
      <c r="I335" s="11">
        <f>I331/I334</f>
        <v>0</v>
      </c>
      <c r="J335" s="11">
        <f>J331/J334</f>
        <v>5.5194805194805192E-2</v>
      </c>
      <c r="K335" s="28"/>
      <c r="L335" s="29"/>
      <c r="M335" s="28"/>
      <c r="N335" s="19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8" x14ac:dyDescent="0.15">
      <c r="A336" s="27"/>
      <c r="B336" s="27" t="s">
        <v>36</v>
      </c>
      <c r="C336" s="5" t="s">
        <v>47</v>
      </c>
      <c r="D336" s="12">
        <f>算法映射结果!R189</f>
        <v>56</v>
      </c>
      <c r="E336" s="12">
        <f>算法映射结果!S189</f>
        <v>84</v>
      </c>
      <c r="F336" s="12">
        <f>算法映射结果!T189</f>
        <v>28</v>
      </c>
      <c r="G336" s="12">
        <f>算法映射结果!U189</f>
        <v>84</v>
      </c>
      <c r="H336" s="12">
        <f>算法映射结果!V189</f>
        <v>14</v>
      </c>
      <c r="I336" s="12">
        <f>算法映射结果!W189</f>
        <v>28</v>
      </c>
      <c r="J336" s="12">
        <f>SUM(D336:I336)</f>
        <v>294</v>
      </c>
      <c r="K336" s="28">
        <f>128*算法映射结果!N$24</f>
        <v>9.9378881987577632</v>
      </c>
      <c r="L336" s="29">
        <f>(D336*算法映射结果!K$16+E336*算法映射结果!L$16+F336*算法映射结果!M$16+G336*算法映射结果!N$16+H336*算法映射结果!O$16+I336*算法映射结果!P$16+算法映射结果!Q189*算法映射结果!Q$16)/1000000</f>
        <v>1.0928715</v>
      </c>
      <c r="M336" s="28">
        <f>K336/L336</f>
        <v>9.0933730074924295</v>
      </c>
      <c r="N336" s="18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15">
      <c r="A337" s="27"/>
      <c r="B337" s="27"/>
      <c r="C337" s="5" t="s">
        <v>39</v>
      </c>
      <c r="D337" s="11">
        <f>D331/D336</f>
        <v>5.3571428571428568E-2</v>
      </c>
      <c r="E337" s="11">
        <f>E331/E336</f>
        <v>0</v>
      </c>
      <c r="F337" s="11">
        <f>F331/F336</f>
        <v>0</v>
      </c>
      <c r="G337" s="11">
        <f>G331/G336</f>
        <v>0.13095238095238096</v>
      </c>
      <c r="H337" s="11">
        <f>H331/H336</f>
        <v>0.21428571428571427</v>
      </c>
      <c r="I337" s="11">
        <f>I331/I336</f>
        <v>0</v>
      </c>
      <c r="J337" s="11">
        <f>J331/J336</f>
        <v>5.7823129251700682E-2</v>
      </c>
      <c r="K337" s="28"/>
      <c r="L337" s="29"/>
      <c r="M337" s="28"/>
      <c r="N337" s="19"/>
      <c r="O337" s="89"/>
      <c r="P337" s="89"/>
      <c r="Q337" s="3"/>
      <c r="R337" s="3"/>
      <c r="S337" s="3"/>
      <c r="T337" s="3"/>
      <c r="U337" s="3"/>
      <c r="V337" s="3"/>
      <c r="W337" s="3"/>
      <c r="X337" s="3"/>
    </row>
    <row r="338" spans="1:24" ht="15.75" x14ac:dyDescent="0.15">
      <c r="A338" s="27"/>
      <c r="B338" s="27" t="s">
        <v>37</v>
      </c>
      <c r="C338" s="5" t="s">
        <v>47</v>
      </c>
      <c r="D338" s="6">
        <f>算法映射结果!R78</f>
        <v>48</v>
      </c>
      <c r="E338" s="6">
        <f>算法映射结果!S78</f>
        <v>96</v>
      </c>
      <c r="F338" s="6">
        <f>算法映射结果!T78</f>
        <v>24</v>
      </c>
      <c r="G338" s="6">
        <f>算法映射结果!U78</f>
        <v>48</v>
      </c>
      <c r="H338" s="6">
        <f>算法映射结果!V78</f>
        <v>48</v>
      </c>
      <c r="I338" s="6">
        <f>算法映射结果!W78</f>
        <v>0</v>
      </c>
      <c r="J338" s="6">
        <f>SUM(D338:I338)</f>
        <v>264</v>
      </c>
      <c r="K338" s="28">
        <f>128*算法映射结果!N$26</f>
        <v>64</v>
      </c>
      <c r="L338" s="29">
        <f>(D338*算法映射结果!K$16+E338*算法映射结果!L$16+F338*算法映射结果!M$16+G338*算法映射结果!N$16+H338*算法映射结果!O$16+I338*算法映射结果!P$16+算法映射结果!Q78*算法映射结果!Q$16)/1000000</f>
        <v>1.398312</v>
      </c>
      <c r="M338" s="28">
        <f>K338/L338</f>
        <v>45.769470618860453</v>
      </c>
      <c r="N338" s="18"/>
      <c r="O338" s="89"/>
      <c r="P338" s="90"/>
      <c r="Q338" s="3"/>
      <c r="R338" s="3"/>
      <c r="S338" s="3"/>
      <c r="T338" s="3"/>
      <c r="U338" s="3"/>
      <c r="V338" s="3"/>
      <c r="W338" s="3"/>
      <c r="X338" s="3"/>
    </row>
    <row r="339" spans="1:24" ht="15.75" x14ac:dyDescent="0.15">
      <c r="A339" s="27"/>
      <c r="B339" s="27"/>
      <c r="C339" s="5" t="s">
        <v>39</v>
      </c>
      <c r="D339" s="7">
        <f>D331/D338</f>
        <v>6.25E-2</v>
      </c>
      <c r="E339" s="7">
        <f>E331/E338</f>
        <v>0</v>
      </c>
      <c r="F339" s="7">
        <f>F331/F338</f>
        <v>0</v>
      </c>
      <c r="G339" s="7">
        <f>G331/G338</f>
        <v>0.22916666666666666</v>
      </c>
      <c r="H339" s="7">
        <f>H331/H338</f>
        <v>6.25E-2</v>
      </c>
      <c r="I339" s="7" t="s">
        <v>87</v>
      </c>
      <c r="J339" s="7">
        <f>J331/J338</f>
        <v>6.4393939393939392E-2</v>
      </c>
      <c r="K339" s="28"/>
      <c r="L339" s="29"/>
      <c r="M339" s="28"/>
      <c r="N339" s="19"/>
      <c r="O339" s="89"/>
      <c r="P339" s="90"/>
      <c r="Q339" s="3"/>
      <c r="R339" s="3"/>
      <c r="S339" s="3"/>
      <c r="T339" s="3"/>
      <c r="U339" s="3"/>
      <c r="V339" s="3"/>
      <c r="W339" s="3"/>
      <c r="X339" s="3"/>
    </row>
    <row r="340" spans="1:24" ht="15.75" x14ac:dyDescent="0.15">
      <c r="A340" s="27"/>
      <c r="B340" s="32" t="s">
        <v>38</v>
      </c>
      <c r="C340" s="5" t="s">
        <v>47</v>
      </c>
      <c r="D340" s="14">
        <f>算法映射结果!R41</f>
        <v>35</v>
      </c>
      <c r="E340" s="14">
        <f>算法映射结果!S41</f>
        <v>35</v>
      </c>
      <c r="F340" s="14">
        <f>算法映射结果!T41</f>
        <v>15</v>
      </c>
      <c r="G340" s="14">
        <f>算法映射结果!U41</f>
        <v>30</v>
      </c>
      <c r="H340" s="14">
        <f>算法映射结果!V41</f>
        <v>20</v>
      </c>
      <c r="I340" s="14">
        <f>算法映射结果!W41</f>
        <v>20</v>
      </c>
      <c r="J340" s="14">
        <f>SUM(D340:I340)</f>
        <v>155</v>
      </c>
      <c r="K340" s="28">
        <f>128*算法映射结果!N$28</f>
        <v>64</v>
      </c>
      <c r="L340" s="29">
        <f>(D340*算法映射结果!K$16+E340*算法映射结果!L$16+F340*算法映射结果!M$16+G340*算法映射结果!N$16+H340*算法映射结果!O$16+I340*算法映射结果!P$16+算法映射结果!Q41*算法映射结果!Q$16)/1000000</f>
        <v>1.0889850000000001</v>
      </c>
      <c r="M340" s="28">
        <f>K340/L340</f>
        <v>58.770322823546692</v>
      </c>
      <c r="N340" s="18"/>
      <c r="O340" s="89"/>
      <c r="P340" s="90"/>
      <c r="Q340" s="3"/>
      <c r="R340" s="3"/>
      <c r="S340" s="3"/>
      <c r="T340" s="3"/>
      <c r="U340" s="3"/>
      <c r="V340" s="3"/>
      <c r="W340" s="3"/>
      <c r="X340" s="3"/>
    </row>
    <row r="341" spans="1:24" ht="15.75" x14ac:dyDescent="0.15">
      <c r="A341" s="27"/>
      <c r="B341" s="27"/>
      <c r="C341" s="5" t="s">
        <v>39</v>
      </c>
      <c r="D341" s="13">
        <f>D331/D340</f>
        <v>8.5714285714285715E-2</v>
      </c>
      <c r="E341" s="13">
        <f>E331/E340</f>
        <v>0</v>
      </c>
      <c r="F341" s="13">
        <f>F331/F340</f>
        <v>0</v>
      </c>
      <c r="G341" s="13">
        <f>G331/G340</f>
        <v>0.36666666666666664</v>
      </c>
      <c r="H341" s="13">
        <f>H331/H340</f>
        <v>0.15</v>
      </c>
      <c r="I341" s="13">
        <f>I331/I340</f>
        <v>0</v>
      </c>
      <c r="J341" s="13">
        <f>J331/J340</f>
        <v>0.10967741935483871</v>
      </c>
      <c r="K341" s="28"/>
      <c r="L341" s="29"/>
      <c r="M341" s="28"/>
      <c r="N341" s="19"/>
      <c r="O341" s="89"/>
      <c r="P341" s="90"/>
      <c r="Q341" s="3"/>
      <c r="R341" s="3"/>
      <c r="S341" s="3"/>
      <c r="T341" s="3"/>
      <c r="U341" s="3"/>
      <c r="V341" s="3"/>
      <c r="W341" s="3"/>
      <c r="X341" s="3"/>
    </row>
    <row r="342" spans="1:24" ht="15.75" x14ac:dyDescent="0.15">
      <c r="A342" s="27" t="s">
        <v>138</v>
      </c>
      <c r="B342" s="10"/>
      <c r="C342" s="10" t="s">
        <v>46</v>
      </c>
      <c r="D342" s="6">
        <v>0</v>
      </c>
      <c r="E342" s="6">
        <v>0</v>
      </c>
      <c r="F342" s="6">
        <v>0</v>
      </c>
      <c r="G342" s="6">
        <v>8</v>
      </c>
      <c r="H342" s="6">
        <v>2</v>
      </c>
      <c r="I342" s="6">
        <v>0</v>
      </c>
      <c r="J342" s="6">
        <f>SUM(D342:I342)</f>
        <v>10</v>
      </c>
      <c r="K342" s="8"/>
      <c r="L342" s="8"/>
      <c r="M342" s="8"/>
      <c r="N342"/>
      <c r="O342" s="89"/>
      <c r="P342" s="90"/>
      <c r="Q342" s="3"/>
      <c r="R342" s="3"/>
      <c r="S342" s="3"/>
      <c r="T342" s="3"/>
      <c r="U342" s="3"/>
      <c r="V342" s="3"/>
      <c r="W342" s="3"/>
      <c r="X342" s="3"/>
    </row>
    <row r="343" spans="1:24" ht="15.75" x14ac:dyDescent="0.15">
      <c r="A343" s="27"/>
      <c r="B343" s="26" t="s">
        <v>94</v>
      </c>
      <c r="C343" s="5" t="s">
        <v>93</v>
      </c>
      <c r="D343" s="6">
        <f>算法映射结果!R118</f>
        <v>16</v>
      </c>
      <c r="E343" s="6">
        <f>算法映射结果!S118</f>
        <v>16</v>
      </c>
      <c r="F343" s="6">
        <f>算法映射结果!T118</f>
        <v>16</v>
      </c>
      <c r="G343" s="6">
        <f>算法映射结果!U118</f>
        <v>16</v>
      </c>
      <c r="H343" s="6">
        <f>算法映射结果!V118</f>
        <v>16</v>
      </c>
      <c r="I343" s="6">
        <f>算法映射结果!W118</f>
        <v>0</v>
      </c>
      <c r="J343" s="6">
        <f>SUM(D343:I343)</f>
        <v>80</v>
      </c>
      <c r="K343" s="28">
        <f>128*算法映射结果!N$20</f>
        <v>59.534883720930232</v>
      </c>
      <c r="L343" s="29">
        <f>(D343*算法映射结果!K$16+E343*算法映射结果!L$16+F343*算法映射结果!M$16+G343*算法映射结果!N$16+H343*算法映射结果!O$16+I343*算法映射结果!P$16+算法映射结果!Q118*算法映射结果!Q$16)/1000000</f>
        <v>0.49259199999999997</v>
      </c>
      <c r="M343" s="28">
        <f>K343/L343</f>
        <v>120.86043565654788</v>
      </c>
      <c r="N343" s="18"/>
      <c r="O343" s="89"/>
      <c r="P343" s="90"/>
      <c r="Q343" s="3"/>
      <c r="R343" s="3"/>
      <c r="S343" s="3"/>
      <c r="T343" s="3"/>
      <c r="U343" s="3"/>
      <c r="V343" s="3"/>
      <c r="W343" s="3"/>
      <c r="X343" s="3"/>
    </row>
    <row r="344" spans="1:24" ht="15.75" x14ac:dyDescent="0.15">
      <c r="A344" s="27"/>
      <c r="B344" s="27"/>
      <c r="C344" s="5" t="s">
        <v>39</v>
      </c>
      <c r="D344" s="7">
        <f>D342/D343</f>
        <v>0</v>
      </c>
      <c r="E344" s="7">
        <f>E342/E343</f>
        <v>0</v>
      </c>
      <c r="F344" s="7">
        <f>F342/F343</f>
        <v>0</v>
      </c>
      <c r="G344" s="7">
        <f>G342/G343</f>
        <v>0.5</v>
      </c>
      <c r="H344" s="7">
        <f>H342/H343</f>
        <v>0.125</v>
      </c>
      <c r="I344" s="7" t="s">
        <v>87</v>
      </c>
      <c r="J344" s="7">
        <f>J342/J343</f>
        <v>0.125</v>
      </c>
      <c r="K344" s="28"/>
      <c r="L344" s="29"/>
      <c r="M344" s="28"/>
      <c r="N344" s="19"/>
      <c r="O344" s="89"/>
      <c r="P344" s="90"/>
      <c r="Q344" s="3"/>
      <c r="R344" s="3"/>
      <c r="S344" s="3"/>
      <c r="T344" s="3"/>
      <c r="U344" s="3"/>
      <c r="V344" s="3"/>
      <c r="W344" s="3"/>
      <c r="X344" s="3"/>
    </row>
    <row r="345" spans="1:24" ht="15.75" x14ac:dyDescent="0.15">
      <c r="A345" s="27"/>
      <c r="B345" s="27" t="s">
        <v>34</v>
      </c>
      <c r="C345" s="5" t="s">
        <v>104</v>
      </c>
      <c r="D345" s="6">
        <f>算法映射结果!R155</f>
        <v>24</v>
      </c>
      <c r="E345" s="6">
        <f>算法映射结果!S155</f>
        <v>24</v>
      </c>
      <c r="F345" s="6">
        <f>算法映射结果!T155</f>
        <v>24</v>
      </c>
      <c r="G345" s="6">
        <f>算法映射结果!U155</f>
        <v>48</v>
      </c>
      <c r="H345" s="6">
        <f>算法映射结果!V155</f>
        <v>24</v>
      </c>
      <c r="I345" s="6">
        <f>算法映射结果!W155</f>
        <v>24</v>
      </c>
      <c r="J345" s="6">
        <f>SUM(D345:I345)</f>
        <v>168</v>
      </c>
      <c r="K345" s="28">
        <f>128*算法映射结果!N$22</f>
        <v>32.904884318766065</v>
      </c>
      <c r="L345" s="29">
        <f>(D345*算法映射结果!K$16+E345*算法映射结果!L$16+F345*算法映射结果!M$16+G345*算法映射结果!N$16+H345*算法映射结果!O$16+I345*算法映射结果!P$16+算法映射结果!Q155*算法映射结果!Q$16)/1000000</f>
        <v>0.95260800000000001</v>
      </c>
      <c r="M345" s="28">
        <f>K345/L345</f>
        <v>34.541893747235029</v>
      </c>
      <c r="N345" s="18"/>
      <c r="O345" s="89"/>
      <c r="P345" s="90"/>
      <c r="Q345" s="3"/>
      <c r="R345" s="3"/>
      <c r="S345" s="3"/>
      <c r="T345" s="3"/>
      <c r="U345" s="3"/>
      <c r="V345" s="3"/>
      <c r="W345" s="3"/>
      <c r="X345" s="3"/>
    </row>
    <row r="346" spans="1:24" ht="15.75" x14ac:dyDescent="0.15">
      <c r="A346" s="27"/>
      <c r="B346" s="27"/>
      <c r="C346" s="5" t="s">
        <v>39</v>
      </c>
      <c r="D346" s="11">
        <f>D342/D345</f>
        <v>0</v>
      </c>
      <c r="E346" s="11">
        <f>E342/E345</f>
        <v>0</v>
      </c>
      <c r="F346" s="11">
        <f>F342/F345</f>
        <v>0</v>
      </c>
      <c r="G346" s="11">
        <f>G342/G345</f>
        <v>0.16666666666666666</v>
      </c>
      <c r="H346" s="11">
        <f>H342/H345</f>
        <v>8.3333333333333329E-2</v>
      </c>
      <c r="I346" s="11">
        <f>I342/I345</f>
        <v>0</v>
      </c>
      <c r="J346" s="11">
        <f>J342/J345</f>
        <v>5.9523809523809521E-2</v>
      </c>
      <c r="K346" s="28"/>
      <c r="L346" s="29"/>
      <c r="M346" s="28"/>
      <c r="N346" s="19"/>
      <c r="O346" s="89"/>
      <c r="P346" s="90"/>
      <c r="Q346" s="3"/>
      <c r="R346" s="3"/>
      <c r="S346" s="3"/>
      <c r="T346" s="3"/>
      <c r="U346" s="3"/>
      <c r="V346" s="3"/>
      <c r="W346" s="3"/>
      <c r="X346" s="3"/>
    </row>
    <row r="347" spans="1:24" ht="15.75" x14ac:dyDescent="0.15">
      <c r="A347" s="27"/>
      <c r="B347" s="27" t="s">
        <v>36</v>
      </c>
      <c r="C347" s="5" t="s">
        <v>47</v>
      </c>
      <c r="D347" s="12">
        <f>算法映射结果!R192</f>
        <v>24</v>
      </c>
      <c r="E347" s="12">
        <f>算法映射结果!S192</f>
        <v>36</v>
      </c>
      <c r="F347" s="12">
        <f>算法映射结果!T192</f>
        <v>12</v>
      </c>
      <c r="G347" s="12">
        <f>算法映射结果!U192</f>
        <v>36</v>
      </c>
      <c r="H347" s="12">
        <f>算法映射结果!V192</f>
        <v>6</v>
      </c>
      <c r="I347" s="12">
        <f>算法映射结果!W192</f>
        <v>12</v>
      </c>
      <c r="J347" s="12">
        <f>SUM(D347:I347)</f>
        <v>126</v>
      </c>
      <c r="K347" s="28">
        <f>128*算法映射结果!N$24</f>
        <v>9.9378881987577632</v>
      </c>
      <c r="L347" s="29">
        <f>(D347*算法映射结果!K$16+E347*算法映射结果!L$16+F347*算法映射结果!M$16+G347*算法映射结果!N$16+H347*算法映射结果!O$16+I347*算法映射结果!P$16+算法映射结果!Q192*算法映射结果!Q$16)/1000000</f>
        <v>0.4683735</v>
      </c>
      <c r="M347" s="28">
        <f>K347/L347</f>
        <v>21.217870350815669</v>
      </c>
      <c r="N347" s="18"/>
      <c r="O347" s="89"/>
      <c r="P347" s="90"/>
      <c r="Q347" s="3"/>
      <c r="R347" s="3"/>
      <c r="S347" s="3"/>
      <c r="T347" s="3"/>
      <c r="U347" s="3"/>
      <c r="V347" s="3"/>
      <c r="W347" s="3"/>
      <c r="X347" s="3"/>
    </row>
    <row r="348" spans="1:24" ht="15.75" x14ac:dyDescent="0.15">
      <c r="A348" s="27"/>
      <c r="B348" s="27"/>
      <c r="C348" s="5" t="s">
        <v>39</v>
      </c>
      <c r="D348" s="11">
        <f>D342/D347</f>
        <v>0</v>
      </c>
      <c r="E348" s="11">
        <f>E342/E347</f>
        <v>0</v>
      </c>
      <c r="F348" s="11">
        <f>F342/F347</f>
        <v>0</v>
      </c>
      <c r="G348" s="11">
        <f>G342/G347</f>
        <v>0.22222222222222221</v>
      </c>
      <c r="H348" s="11">
        <f>H342/H347</f>
        <v>0.33333333333333331</v>
      </c>
      <c r="I348" s="11">
        <f>I342/I347</f>
        <v>0</v>
      </c>
      <c r="J348" s="11">
        <f>J342/J347</f>
        <v>7.9365079365079361E-2</v>
      </c>
      <c r="K348" s="28"/>
      <c r="L348" s="29"/>
      <c r="M348" s="28"/>
      <c r="N348" s="19"/>
      <c r="O348" s="89"/>
      <c r="P348" s="90"/>
      <c r="Q348" s="3"/>
      <c r="R348" s="3"/>
      <c r="S348" s="3"/>
      <c r="T348" s="3"/>
      <c r="U348" s="3"/>
      <c r="V348" s="3"/>
      <c r="W348" s="3"/>
      <c r="X348" s="3"/>
    </row>
    <row r="349" spans="1:24" ht="15.75" x14ac:dyDescent="0.15">
      <c r="A349" s="27"/>
      <c r="B349" s="27" t="s">
        <v>37</v>
      </c>
      <c r="C349" s="5" t="s">
        <v>47</v>
      </c>
      <c r="D349" s="6">
        <f>算法映射结果!R81</f>
        <v>24</v>
      </c>
      <c r="E349" s="6">
        <f>算法映射结果!S81</f>
        <v>48</v>
      </c>
      <c r="F349" s="6">
        <f>算法映射结果!T81</f>
        <v>12</v>
      </c>
      <c r="G349" s="6">
        <f>算法映射结果!U81</f>
        <v>24</v>
      </c>
      <c r="H349" s="6">
        <f>算法映射结果!V81</f>
        <v>24</v>
      </c>
      <c r="I349" s="6">
        <f>算法映射结果!W81</f>
        <v>0</v>
      </c>
      <c r="J349" s="6">
        <f>SUM(D349:I349)</f>
        <v>132</v>
      </c>
      <c r="K349" s="28">
        <f>128*算法映射结果!N$26</f>
        <v>64</v>
      </c>
      <c r="L349" s="29">
        <f>(D349*算法映射结果!K$16+E349*算法映射结果!L$16+F349*算法映射结果!M$16+G349*算法映射结果!N$16+H349*算法映射结果!O$16+I349*算法映射结果!P$16+算法映射结果!Q81*算法映射结果!Q$16)/1000000</f>
        <v>0.699156</v>
      </c>
      <c r="M349" s="28">
        <f>K349/L349</f>
        <v>91.538941237720906</v>
      </c>
      <c r="N349" s="18"/>
      <c r="O349" s="89"/>
      <c r="P349" s="90"/>
      <c r="Q349" s="3"/>
      <c r="R349" s="3"/>
      <c r="S349" s="3"/>
      <c r="T349" s="3"/>
      <c r="U349" s="3"/>
      <c r="V349" s="3"/>
      <c r="W349" s="3"/>
      <c r="X349" s="3"/>
    </row>
    <row r="350" spans="1:24" ht="23.25" x14ac:dyDescent="0.15">
      <c r="A350" s="27"/>
      <c r="B350" s="27"/>
      <c r="C350" s="5" t="s">
        <v>39</v>
      </c>
      <c r="D350" s="7">
        <f>D342/D349</f>
        <v>0</v>
      </c>
      <c r="E350" s="7">
        <f>E342/E349</f>
        <v>0</v>
      </c>
      <c r="F350" s="7">
        <f>F342/F349</f>
        <v>0</v>
      </c>
      <c r="G350" s="7">
        <f>G342/G349</f>
        <v>0.33333333333333331</v>
      </c>
      <c r="H350" s="7">
        <f>H342/H349</f>
        <v>8.3333333333333329E-2</v>
      </c>
      <c r="I350" s="7" t="s">
        <v>87</v>
      </c>
      <c r="J350" s="7">
        <f>J342/J349</f>
        <v>7.575757575757576E-2</v>
      </c>
      <c r="K350" s="28"/>
      <c r="L350" s="29"/>
      <c r="M350" s="28"/>
      <c r="N350" s="19"/>
      <c r="O350" s="89"/>
      <c r="P350" s="91"/>
      <c r="Q350" s="3"/>
      <c r="R350" s="3"/>
      <c r="S350" s="3"/>
      <c r="T350" s="3"/>
      <c r="U350" s="3"/>
      <c r="V350" s="3"/>
      <c r="W350" s="3"/>
      <c r="X350" s="3"/>
    </row>
    <row r="351" spans="1:24" ht="23.25" x14ac:dyDescent="0.15">
      <c r="A351" s="27"/>
      <c r="B351" s="32" t="s">
        <v>38</v>
      </c>
      <c r="C351" s="5" t="s">
        <v>47</v>
      </c>
      <c r="D351" s="14">
        <f>算法映射结果!R44</f>
        <v>14</v>
      </c>
      <c r="E351" s="14">
        <f>算法映射结果!S44</f>
        <v>14</v>
      </c>
      <c r="F351" s="14">
        <f>算法映射结果!T44</f>
        <v>6</v>
      </c>
      <c r="G351" s="14">
        <f>算法映射结果!U44</f>
        <v>12</v>
      </c>
      <c r="H351" s="14">
        <f>算法映射结果!V44</f>
        <v>8</v>
      </c>
      <c r="I351" s="14">
        <f>算法映射结果!W44</f>
        <v>8</v>
      </c>
      <c r="J351" s="14">
        <f>SUM(D351:I351)</f>
        <v>62</v>
      </c>
      <c r="K351" s="28">
        <f>128*算法映射结果!N$28</f>
        <v>64</v>
      </c>
      <c r="L351" s="29">
        <f>(D351*算法映射结果!K$16+E351*算法映射结果!L$16+F351*算法映射结果!M$16+G351*算法映射结果!N$16+H351*算法映射结果!O$16+I351*算法映射结果!P$16+算法映射结果!Q44*算法映射结果!Q$16)/1000000</f>
        <v>0.43559399999999998</v>
      </c>
      <c r="M351" s="28">
        <f>K351/L351</f>
        <v>146.92580705886675</v>
      </c>
      <c r="N351" s="18"/>
      <c r="O351" s="89"/>
      <c r="P351" s="91"/>
      <c r="Q351" s="3"/>
      <c r="R351" s="3"/>
      <c r="S351" s="3"/>
      <c r="T351" s="3"/>
      <c r="U351" s="3"/>
      <c r="V351" s="3"/>
      <c r="W351" s="3"/>
      <c r="X351" s="3"/>
    </row>
    <row r="352" spans="1:24" ht="23.25" x14ac:dyDescent="0.15">
      <c r="A352" s="27"/>
      <c r="B352" s="27"/>
      <c r="C352" s="5" t="s">
        <v>39</v>
      </c>
      <c r="D352" s="13">
        <f>D342/D351</f>
        <v>0</v>
      </c>
      <c r="E352" s="13">
        <f>E342/E351</f>
        <v>0</v>
      </c>
      <c r="F352" s="13">
        <f>F342/F351</f>
        <v>0</v>
      </c>
      <c r="G352" s="13">
        <f>G342/G351</f>
        <v>0.66666666666666663</v>
      </c>
      <c r="H352" s="13">
        <f>H342/H351</f>
        <v>0.25</v>
      </c>
      <c r="I352" s="13">
        <f>I342/I351</f>
        <v>0</v>
      </c>
      <c r="J352" s="13">
        <f>J342/J351</f>
        <v>0.16129032258064516</v>
      </c>
      <c r="K352" s="28"/>
      <c r="L352" s="29"/>
      <c r="M352" s="28"/>
      <c r="N352" s="19"/>
      <c r="O352" s="89"/>
      <c r="P352" s="91"/>
      <c r="Q352" s="3"/>
      <c r="R352" s="3"/>
      <c r="S352" s="3"/>
      <c r="T352" s="3"/>
      <c r="U352" s="3"/>
      <c r="V352" s="3"/>
      <c r="W352" s="3"/>
      <c r="X352" s="3"/>
    </row>
    <row r="353" spans="1:24" ht="23.25" x14ac:dyDescent="0.15">
      <c r="A353" s="27" t="s">
        <v>106</v>
      </c>
      <c r="B353" s="10"/>
      <c r="C353" s="10" t="s">
        <v>46</v>
      </c>
      <c r="D353" s="6">
        <v>1</v>
      </c>
      <c r="E353" s="6">
        <v>1</v>
      </c>
      <c r="F353" s="6">
        <v>0</v>
      </c>
      <c r="G353" s="6">
        <v>1</v>
      </c>
      <c r="H353" s="6">
        <v>1</v>
      </c>
      <c r="I353" s="6">
        <v>0</v>
      </c>
      <c r="J353" s="6">
        <f>SUM(D353:I353)</f>
        <v>4</v>
      </c>
      <c r="K353" s="8"/>
      <c r="L353" s="8"/>
      <c r="M353" s="8"/>
      <c r="N353"/>
      <c r="O353" s="89"/>
      <c r="P353" s="91"/>
      <c r="Q353" s="3"/>
      <c r="R353" s="3"/>
      <c r="S353" s="3"/>
      <c r="T353" s="3"/>
      <c r="U353" s="3"/>
      <c r="V353" s="3"/>
      <c r="W353" s="3"/>
      <c r="X353" s="3"/>
    </row>
    <row r="354" spans="1:24" ht="23.25" x14ac:dyDescent="0.15">
      <c r="A354" s="27"/>
      <c r="B354" s="26" t="s">
        <v>94</v>
      </c>
      <c r="C354" s="5" t="s">
        <v>93</v>
      </c>
      <c r="D354" s="6">
        <f>算法映射结果!R119</f>
        <v>12</v>
      </c>
      <c r="E354" s="6">
        <f>算法映射结果!S119</f>
        <v>12</v>
      </c>
      <c r="F354" s="6">
        <f>算法映射结果!T119</f>
        <v>12</v>
      </c>
      <c r="G354" s="6">
        <f>算法映射结果!U119</f>
        <v>12</v>
      </c>
      <c r="H354" s="6">
        <f>算法映射结果!V119</f>
        <v>12</v>
      </c>
      <c r="I354" s="6">
        <f>算法映射结果!W119</f>
        <v>0</v>
      </c>
      <c r="J354" s="6">
        <f>SUM(D354:I354)</f>
        <v>60</v>
      </c>
      <c r="K354" s="28">
        <f>64*算法映射结果!N$20</f>
        <v>29.767441860465116</v>
      </c>
      <c r="L354" s="29">
        <f>(D354*算法映射结果!K$16+E354*算法映射结果!L$16+F354*算法映射结果!M$16+G354*算法映射结果!N$16+H354*算法映射结果!O$16+I354*算法映射结果!P$16+算法映射结果!Q119*算法映射结果!Q$16)/1000000</f>
        <v>0.36944399999999999</v>
      </c>
      <c r="M354" s="28">
        <f>K354/L354</f>
        <v>80.573623771031919</v>
      </c>
      <c r="N354" s="18"/>
      <c r="O354" s="89"/>
      <c r="P354" s="91"/>
      <c r="Q354" s="3"/>
      <c r="R354" s="3"/>
      <c r="S354" s="3"/>
      <c r="T354" s="3"/>
      <c r="U354" s="3"/>
      <c r="V354" s="3"/>
      <c r="W354" s="3"/>
      <c r="X354" s="3"/>
    </row>
    <row r="355" spans="1:24" ht="23.25" x14ac:dyDescent="0.15">
      <c r="A355" s="27"/>
      <c r="B355" s="27"/>
      <c r="C355" s="5" t="s">
        <v>39</v>
      </c>
      <c r="D355" s="7">
        <f>D353/D354</f>
        <v>8.3333333333333329E-2</v>
      </c>
      <c r="E355" s="7">
        <f>E353/E354</f>
        <v>8.3333333333333329E-2</v>
      </c>
      <c r="F355" s="7">
        <f>F353/F354</f>
        <v>0</v>
      </c>
      <c r="G355" s="7">
        <f>G353/G354</f>
        <v>8.3333333333333329E-2</v>
      </c>
      <c r="H355" s="7">
        <f>H353/H354</f>
        <v>8.3333333333333329E-2</v>
      </c>
      <c r="I355" s="7" t="s">
        <v>87</v>
      </c>
      <c r="J355" s="7">
        <f>J353/J354</f>
        <v>6.6666666666666666E-2</v>
      </c>
      <c r="K355" s="28"/>
      <c r="L355" s="29"/>
      <c r="M355" s="28"/>
      <c r="N355" s="19"/>
      <c r="O355" s="89"/>
      <c r="P355" s="91"/>
      <c r="Q355" s="3"/>
      <c r="R355" s="3"/>
      <c r="S355" s="3"/>
      <c r="T355" s="3"/>
      <c r="U355" s="3"/>
      <c r="V355" s="3"/>
      <c r="W355" s="3"/>
      <c r="X355" s="3"/>
    </row>
    <row r="356" spans="1:24" x14ac:dyDescent="0.15">
      <c r="A356" s="27"/>
      <c r="B356" s="27" t="s">
        <v>34</v>
      </c>
      <c r="C356" s="5" t="s">
        <v>104</v>
      </c>
      <c r="D356" s="6">
        <f>算法映射结果!R156</f>
        <v>12</v>
      </c>
      <c r="E356" s="6">
        <f>算法映射结果!S156</f>
        <v>12</v>
      </c>
      <c r="F356" s="6">
        <f>算法映射结果!T156</f>
        <v>12</v>
      </c>
      <c r="G356" s="6">
        <f>算法映射结果!U156</f>
        <v>24</v>
      </c>
      <c r="H356" s="6">
        <f>算法映射结果!V156</f>
        <v>12</v>
      </c>
      <c r="I356" s="6">
        <f>算法映射结果!W156</f>
        <v>12</v>
      </c>
      <c r="J356" s="6">
        <f>SUM(D356:I356)</f>
        <v>84</v>
      </c>
      <c r="K356" s="30">
        <f>64*算法映射结果!N$22</f>
        <v>16.452442159383033</v>
      </c>
      <c r="L356" s="29">
        <f>(D356*算法映射结果!K$16+E356*算法映射结果!L$16+F356*算法映射结果!M$16+G356*算法映射结果!N$16+H356*算法映射结果!O$16+I356*算法映射结果!P$16+算法映射结果!Q156*算法映射结果!Q$16)/1000000</f>
        <v>0.47630400000000001</v>
      </c>
      <c r="M356" s="28">
        <f>K356/L356</f>
        <v>34.541893747235029</v>
      </c>
      <c r="N356" s="18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15">
      <c r="A357" s="27"/>
      <c r="B357" s="27"/>
      <c r="C357" s="5" t="s">
        <v>39</v>
      </c>
      <c r="D357" s="11">
        <f>D353/D356</f>
        <v>8.3333333333333329E-2</v>
      </c>
      <c r="E357" s="11">
        <f>E353/E356</f>
        <v>8.3333333333333329E-2</v>
      </c>
      <c r="F357" s="11">
        <f>F353/F356</f>
        <v>0</v>
      </c>
      <c r="G357" s="11">
        <f>G353/G356</f>
        <v>4.1666666666666664E-2</v>
      </c>
      <c r="H357" s="11">
        <f>H353/H356</f>
        <v>8.3333333333333329E-2</v>
      </c>
      <c r="I357" s="11">
        <f>I353/I356</f>
        <v>0</v>
      </c>
      <c r="J357" s="11">
        <f>J353/J356</f>
        <v>4.7619047619047616E-2</v>
      </c>
      <c r="K357" s="31"/>
      <c r="L357" s="29"/>
      <c r="M357" s="28"/>
      <c r="N357" s="19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15">
      <c r="A358" s="27"/>
      <c r="B358" s="27" t="s">
        <v>36</v>
      </c>
      <c r="C358" s="5" t="s">
        <v>47</v>
      </c>
      <c r="D358" s="12">
        <f>算法映射结果!R193</f>
        <v>8</v>
      </c>
      <c r="E358" s="12">
        <f>算法映射结果!S193</f>
        <v>12</v>
      </c>
      <c r="F358" s="12">
        <f>算法映射结果!T193</f>
        <v>4</v>
      </c>
      <c r="G358" s="12">
        <f>算法映射结果!U193</f>
        <v>12</v>
      </c>
      <c r="H358" s="12">
        <f>算法映射结果!V193</f>
        <v>2</v>
      </c>
      <c r="I358" s="12">
        <f>算法映射结果!W193</f>
        <v>4</v>
      </c>
      <c r="J358" s="12">
        <f>SUM(D358:I358)</f>
        <v>42</v>
      </c>
      <c r="K358" s="28">
        <f>64*算法映射结果!N$24</f>
        <v>4.9689440993788816</v>
      </c>
      <c r="L358" s="29">
        <f>(D358*算法映射结果!K$16+E358*算法映射结果!L$16+F358*算法映射结果!M$16+G358*算法映射结果!N$16+H358*算法映射结果!O$16+I358*算法映射结果!P$16+算法映射结果!Q193*算法映射结果!Q$16)/1000000</f>
        <v>0.1561245</v>
      </c>
      <c r="M358" s="28">
        <f>K358/L358</f>
        <v>31.826805526223506</v>
      </c>
      <c r="N358" s="18"/>
    </row>
    <row r="359" spans="1:24" x14ac:dyDescent="0.15">
      <c r="A359" s="27"/>
      <c r="B359" s="27"/>
      <c r="C359" s="5" t="s">
        <v>39</v>
      </c>
      <c r="D359" s="11">
        <f>D353/D358</f>
        <v>0.125</v>
      </c>
      <c r="E359" s="11">
        <f>E353/E358</f>
        <v>8.3333333333333329E-2</v>
      </c>
      <c r="F359" s="11">
        <f>F353/F358</f>
        <v>0</v>
      </c>
      <c r="G359" s="11">
        <f>G353/G358</f>
        <v>8.3333333333333329E-2</v>
      </c>
      <c r="H359" s="11">
        <f>H353/H358</f>
        <v>0.5</v>
      </c>
      <c r="I359" s="11">
        <f>I353/I358</f>
        <v>0</v>
      </c>
      <c r="J359" s="11">
        <f>J353/J358</f>
        <v>9.5238095238095233E-2</v>
      </c>
      <c r="K359" s="28"/>
      <c r="L359" s="29"/>
      <c r="M359" s="28"/>
      <c r="N359" s="19"/>
    </row>
    <row r="360" spans="1:24" x14ac:dyDescent="0.15">
      <c r="A360" s="27"/>
      <c r="B360" s="27" t="s">
        <v>37</v>
      </c>
      <c r="C360" s="5" t="s">
        <v>47</v>
      </c>
      <c r="D360" s="6">
        <f>算法映射结果!R82</f>
        <v>16</v>
      </c>
      <c r="E360" s="6">
        <f>算法映射结果!S82</f>
        <v>32</v>
      </c>
      <c r="F360" s="6">
        <f>算法映射结果!T82</f>
        <v>8</v>
      </c>
      <c r="G360" s="6">
        <f>算法映射结果!U82</f>
        <v>16</v>
      </c>
      <c r="H360" s="6">
        <f>算法映射结果!V82</f>
        <v>16</v>
      </c>
      <c r="I360" s="6">
        <f>算法映射结果!W82</f>
        <v>0</v>
      </c>
      <c r="J360" s="6">
        <f>SUM(D360:I360)</f>
        <v>88</v>
      </c>
      <c r="K360" s="28">
        <f>64*算法映射结果!N$26</f>
        <v>32</v>
      </c>
      <c r="L360" s="29">
        <f>(D360*算法映射结果!K$16+E360*算法映射结果!L$16+F360*算法映射结果!M$16+G360*算法映射结果!N$16+H360*算法映射结果!O$16+I360*算法映射结果!P$16+算法映射结果!Q82*算法映射结果!Q$16)/1000000</f>
        <v>0.46610400000000002</v>
      </c>
      <c r="M360" s="28">
        <f>K360/L360</f>
        <v>68.654205928290679</v>
      </c>
      <c r="N360" s="18"/>
    </row>
    <row r="361" spans="1:24" x14ac:dyDescent="0.15">
      <c r="A361" s="27"/>
      <c r="B361" s="27"/>
      <c r="C361" s="5" t="s">
        <v>39</v>
      </c>
      <c r="D361" s="7">
        <f>D353/D360</f>
        <v>6.25E-2</v>
      </c>
      <c r="E361" s="7">
        <f>E353/E360</f>
        <v>3.125E-2</v>
      </c>
      <c r="F361" s="7">
        <f>F353/F360</f>
        <v>0</v>
      </c>
      <c r="G361" s="7">
        <f>G353/G360</f>
        <v>6.25E-2</v>
      </c>
      <c r="H361" s="7">
        <f>H353/H360</f>
        <v>6.25E-2</v>
      </c>
      <c r="I361" s="7" t="s">
        <v>87</v>
      </c>
      <c r="J361" s="7">
        <f>J353/J360</f>
        <v>4.5454545454545456E-2</v>
      </c>
      <c r="K361" s="28"/>
      <c r="L361" s="29"/>
      <c r="M361" s="28"/>
      <c r="N361" s="19"/>
    </row>
    <row r="362" spans="1:24" x14ac:dyDescent="0.15">
      <c r="A362" s="27"/>
      <c r="B362" s="32" t="s">
        <v>38</v>
      </c>
      <c r="C362" s="5" t="s">
        <v>47</v>
      </c>
      <c r="D362" s="14">
        <f>算法映射结果!R45</f>
        <v>7</v>
      </c>
      <c r="E362" s="14">
        <f>算法映射结果!S45</f>
        <v>7</v>
      </c>
      <c r="F362" s="14">
        <f>算法映射结果!T45</f>
        <v>3</v>
      </c>
      <c r="G362" s="14">
        <f>算法映射结果!U45</f>
        <v>6</v>
      </c>
      <c r="H362" s="14">
        <f>算法映射结果!V45</f>
        <v>4</v>
      </c>
      <c r="I362" s="14">
        <f>算法映射结果!W45</f>
        <v>4</v>
      </c>
      <c r="J362" s="14">
        <f>SUM(D362:I362)</f>
        <v>31</v>
      </c>
      <c r="K362" s="28">
        <f>64*算法映射结果!N$28</f>
        <v>32</v>
      </c>
      <c r="L362" s="29">
        <f>(D362*算法映射结果!K$16+E362*算法映射结果!L$16+F362*算法映射结果!M$16+G362*算法映射结果!N$16+H362*算法映射结果!O$16+I362*算法映射结果!P$16+算法映射结果!Q45*算法映射结果!Q$16)/1000000</f>
        <v>0.21779699999999999</v>
      </c>
      <c r="M362" s="28">
        <f>K362/L362</f>
        <v>146.92580705886675</v>
      </c>
      <c r="N362" s="18"/>
    </row>
    <row r="363" spans="1:24" x14ac:dyDescent="0.15">
      <c r="A363" s="27"/>
      <c r="B363" s="27"/>
      <c r="C363" s="5" t="s">
        <v>39</v>
      </c>
      <c r="D363" s="13">
        <f>D353/D362</f>
        <v>0.14285714285714285</v>
      </c>
      <c r="E363" s="13">
        <f>E353/E362</f>
        <v>0.14285714285714285</v>
      </c>
      <c r="F363" s="13">
        <f>F353/F362</f>
        <v>0</v>
      </c>
      <c r="G363" s="13">
        <f>G353/G362</f>
        <v>0.16666666666666666</v>
      </c>
      <c r="H363" s="13">
        <f>H353/H362</f>
        <v>0.25</v>
      </c>
      <c r="I363" s="13">
        <f>I353/I362</f>
        <v>0</v>
      </c>
      <c r="J363" s="13">
        <f>J353/J362</f>
        <v>0.12903225806451613</v>
      </c>
      <c r="K363" s="28"/>
      <c r="L363" s="29"/>
      <c r="M363" s="28"/>
      <c r="N363" s="19"/>
    </row>
    <row r="364" spans="1:24" x14ac:dyDescent="0.15">
      <c r="A364" s="27" t="s">
        <v>107</v>
      </c>
      <c r="B364" s="10"/>
      <c r="C364" s="10" t="s">
        <v>46</v>
      </c>
      <c r="D364" s="6">
        <v>4</v>
      </c>
      <c r="E364" s="6">
        <v>2</v>
      </c>
      <c r="F364" s="6">
        <v>0</v>
      </c>
      <c r="G364" s="6">
        <v>2</v>
      </c>
      <c r="H364" s="6">
        <v>0</v>
      </c>
      <c r="I364" s="6">
        <v>0</v>
      </c>
      <c r="J364" s="6">
        <f>SUM(D364:I364)</f>
        <v>8</v>
      </c>
      <c r="K364" s="8"/>
      <c r="L364" s="8"/>
      <c r="M364" s="8"/>
      <c r="N364"/>
    </row>
    <row r="365" spans="1:24" x14ac:dyDescent="0.15">
      <c r="A365" s="27"/>
      <c r="B365" s="26" t="s">
        <v>94</v>
      </c>
      <c r="C365" s="5" t="s">
        <v>93</v>
      </c>
      <c r="D365" s="6">
        <f>算法映射结果!R120</f>
        <v>16</v>
      </c>
      <c r="E365" s="6">
        <f>算法映射结果!S120</f>
        <v>16</v>
      </c>
      <c r="F365" s="6">
        <f>算法映射结果!T120</f>
        <v>16</v>
      </c>
      <c r="G365" s="6">
        <f>算法映射结果!U120</f>
        <v>16</v>
      </c>
      <c r="H365" s="6">
        <f>算法映射结果!V120</f>
        <v>16</v>
      </c>
      <c r="I365" s="6">
        <f>算法映射结果!W120</f>
        <v>0</v>
      </c>
      <c r="J365" s="6">
        <f>SUM(D365:I365)</f>
        <v>80</v>
      </c>
      <c r="K365" s="28">
        <f>64*算法映射结果!N$20</f>
        <v>29.767441860465116</v>
      </c>
      <c r="L365" s="29">
        <f>(D365*算法映射结果!K$16+E365*算法映射结果!L$16+F365*算法映射结果!M$16+G365*算法映射结果!N$16+H365*算法映射结果!O$16+I365*算法映射结果!P$16+算法映射结果!Q120*算法映射结果!Q$16)/1000000</f>
        <v>0.49259199999999997</v>
      </c>
      <c r="M365" s="28">
        <f>K365/L365</f>
        <v>60.430217828273939</v>
      </c>
      <c r="N365" s="18"/>
    </row>
    <row r="366" spans="1:24" x14ac:dyDescent="0.15">
      <c r="A366" s="27"/>
      <c r="B366" s="27"/>
      <c r="C366" s="5" t="s">
        <v>39</v>
      </c>
      <c r="D366" s="7">
        <f>D364/D365</f>
        <v>0.25</v>
      </c>
      <c r="E366" s="7">
        <f>E364/E365</f>
        <v>0.125</v>
      </c>
      <c r="F366" s="7">
        <f>F364/F365</f>
        <v>0</v>
      </c>
      <c r="G366" s="7">
        <f>G364/G365</f>
        <v>0.125</v>
      </c>
      <c r="H366" s="7">
        <f>H364/H365</f>
        <v>0</v>
      </c>
      <c r="I366" s="7" t="s">
        <v>87</v>
      </c>
      <c r="J366" s="7">
        <f>J364/J365</f>
        <v>0.1</v>
      </c>
      <c r="K366" s="28"/>
      <c r="L366" s="29"/>
      <c r="M366" s="28"/>
      <c r="N366" s="19"/>
    </row>
    <row r="367" spans="1:24" x14ac:dyDescent="0.15">
      <c r="A367" s="27"/>
      <c r="B367" s="27" t="s">
        <v>34</v>
      </c>
      <c r="C367" s="5" t="s">
        <v>104</v>
      </c>
      <c r="D367" s="6">
        <f>算法映射结果!R157</f>
        <v>16</v>
      </c>
      <c r="E367" s="6">
        <f>算法映射结果!S157</f>
        <v>16</v>
      </c>
      <c r="F367" s="6">
        <f>算法映射结果!T157</f>
        <v>16</v>
      </c>
      <c r="G367" s="6">
        <f>算法映射结果!U157</f>
        <v>32</v>
      </c>
      <c r="H367" s="6">
        <f>算法映射结果!V157</f>
        <v>16</v>
      </c>
      <c r="I367" s="6">
        <f>算法映射结果!W157</f>
        <v>16</v>
      </c>
      <c r="J367" s="6">
        <f>SUM(D367:I367)</f>
        <v>112</v>
      </c>
      <c r="K367" s="30">
        <f>64*算法映射结果!N$22</f>
        <v>16.452442159383033</v>
      </c>
      <c r="L367" s="29">
        <f>(D367*算法映射结果!K$16+E367*算法映射结果!L$16+F367*算法映射结果!M$16+G367*算法映射结果!N$16+H367*算法映射结果!O$16+I367*算法映射结果!P$16+算法映射结果!Q157*算法映射结果!Q$16)/1000000</f>
        <v>0.63507199999999997</v>
      </c>
      <c r="M367" s="28">
        <f>K367/L367</f>
        <v>25.90642031042627</v>
      </c>
      <c r="N367" s="18"/>
    </row>
    <row r="368" spans="1:24" x14ac:dyDescent="0.15">
      <c r="A368" s="27"/>
      <c r="B368" s="27"/>
      <c r="C368" s="5" t="s">
        <v>39</v>
      </c>
      <c r="D368" s="11">
        <f>D364/D367</f>
        <v>0.25</v>
      </c>
      <c r="E368" s="11">
        <f>E364/E367</f>
        <v>0.125</v>
      </c>
      <c r="F368" s="11">
        <f>F364/F367</f>
        <v>0</v>
      </c>
      <c r="G368" s="11">
        <f>G364/G367</f>
        <v>6.25E-2</v>
      </c>
      <c r="H368" s="11">
        <f>H364/H367</f>
        <v>0</v>
      </c>
      <c r="I368" s="11">
        <f>I364/I367</f>
        <v>0</v>
      </c>
      <c r="J368" s="11">
        <f>J364/J367</f>
        <v>7.1428571428571425E-2</v>
      </c>
      <c r="K368" s="31"/>
      <c r="L368" s="29"/>
      <c r="M368" s="28"/>
      <c r="N368" s="19"/>
    </row>
    <row r="369" spans="1:14" x14ac:dyDescent="0.15">
      <c r="A369" s="27"/>
      <c r="B369" s="27" t="s">
        <v>36</v>
      </c>
      <c r="C369" s="5" t="s">
        <v>47</v>
      </c>
      <c r="D369" s="12">
        <f>算法映射结果!R194</f>
        <v>32</v>
      </c>
      <c r="E369" s="12">
        <f>算法映射结果!S194</f>
        <v>48</v>
      </c>
      <c r="F369" s="12">
        <f>算法映射结果!T194</f>
        <v>16</v>
      </c>
      <c r="G369" s="12">
        <f>算法映射结果!U194</f>
        <v>48</v>
      </c>
      <c r="H369" s="12">
        <f>算法映射结果!V194</f>
        <v>8</v>
      </c>
      <c r="I369" s="12">
        <f>算法映射结果!W194</f>
        <v>16</v>
      </c>
      <c r="J369" s="12">
        <f>SUM(D369:I369)</f>
        <v>168</v>
      </c>
      <c r="K369" s="28">
        <f>64*算法映射结果!N$24</f>
        <v>4.9689440993788816</v>
      </c>
      <c r="L369" s="29">
        <f>(D369*算法映射结果!K$16+E369*算法映射结果!L$16+F369*算法映射结果!M$16+G369*算法映射结果!N$16+H369*算法映射结果!O$16+I369*算法映射结果!P$16+算法映射结果!Q194*算法映射结果!Q$16)/1000000</f>
        <v>0.624498</v>
      </c>
      <c r="M369" s="28">
        <f>K369/L369</f>
        <v>7.9567013815558765</v>
      </c>
      <c r="N369" s="18"/>
    </row>
    <row r="370" spans="1:14" x14ac:dyDescent="0.15">
      <c r="A370" s="27"/>
      <c r="B370" s="27"/>
      <c r="C370" s="5" t="s">
        <v>39</v>
      </c>
      <c r="D370" s="11">
        <f>D364/D369</f>
        <v>0.125</v>
      </c>
      <c r="E370" s="11">
        <f>E364/E369</f>
        <v>4.1666666666666664E-2</v>
      </c>
      <c r="F370" s="11">
        <f>F364/F369</f>
        <v>0</v>
      </c>
      <c r="G370" s="11">
        <f>G364/G369</f>
        <v>4.1666666666666664E-2</v>
      </c>
      <c r="H370" s="11">
        <f>H364/H369</f>
        <v>0</v>
      </c>
      <c r="I370" s="11">
        <f>I364/I369</f>
        <v>0</v>
      </c>
      <c r="J370" s="11">
        <f>J364/J369</f>
        <v>4.7619047619047616E-2</v>
      </c>
      <c r="K370" s="28"/>
      <c r="L370" s="29"/>
      <c r="M370" s="28"/>
      <c r="N370" s="19"/>
    </row>
    <row r="371" spans="1:14" x14ac:dyDescent="0.15">
      <c r="A371" s="27"/>
      <c r="B371" s="27" t="s">
        <v>37</v>
      </c>
      <c r="C371" s="5" t="s">
        <v>47</v>
      </c>
      <c r="D371" s="6">
        <f>算法映射结果!R83</f>
        <v>16</v>
      </c>
      <c r="E371" s="6">
        <f>算法映射结果!S83</f>
        <v>32</v>
      </c>
      <c r="F371" s="6">
        <f>算法映射结果!T83</f>
        <v>8</v>
      </c>
      <c r="G371" s="6">
        <f>算法映射结果!U83</f>
        <v>16</v>
      </c>
      <c r="H371" s="6">
        <f>算法映射结果!V83</f>
        <v>16</v>
      </c>
      <c r="I371" s="6">
        <f>算法映射结果!W83</f>
        <v>0</v>
      </c>
      <c r="J371" s="6">
        <f>SUM(D371:I371)</f>
        <v>88</v>
      </c>
      <c r="K371" s="28">
        <f>64*算法映射结果!N$26</f>
        <v>32</v>
      </c>
      <c r="L371" s="29">
        <f>(D371*算法映射结果!K$16+E371*算法映射结果!L$16+F371*算法映射结果!M$16+G371*算法映射结果!N$16+H371*算法映射结果!O$16+I371*算法映射结果!P$16+算法映射结果!Q83*算法映射结果!Q$16)/1000000</f>
        <v>0.46610400000000002</v>
      </c>
      <c r="M371" s="28">
        <f>K371/L371</f>
        <v>68.654205928290679</v>
      </c>
      <c r="N371" s="18"/>
    </row>
    <row r="372" spans="1:14" x14ac:dyDescent="0.15">
      <c r="A372" s="27"/>
      <c r="B372" s="27"/>
      <c r="C372" s="5" t="s">
        <v>39</v>
      </c>
      <c r="D372" s="7">
        <f>D364/D371</f>
        <v>0.25</v>
      </c>
      <c r="E372" s="7">
        <f>E364/E371</f>
        <v>6.25E-2</v>
      </c>
      <c r="F372" s="7">
        <f>F364/F371</f>
        <v>0</v>
      </c>
      <c r="G372" s="7">
        <f>G364/G371</f>
        <v>0.125</v>
      </c>
      <c r="H372" s="7">
        <f>H364/H371</f>
        <v>0</v>
      </c>
      <c r="I372" s="7" t="s">
        <v>87</v>
      </c>
      <c r="J372" s="7">
        <f>J364/J371</f>
        <v>9.0909090909090912E-2</v>
      </c>
      <c r="K372" s="28"/>
      <c r="L372" s="29"/>
      <c r="M372" s="28"/>
      <c r="N372" s="19"/>
    </row>
    <row r="373" spans="1:14" x14ac:dyDescent="0.15">
      <c r="A373" s="27"/>
      <c r="B373" s="32" t="s">
        <v>38</v>
      </c>
      <c r="C373" s="5" t="s">
        <v>47</v>
      </c>
      <c r="D373" s="14">
        <f>算法映射结果!R46</f>
        <v>9.3333333333333321</v>
      </c>
      <c r="E373" s="14">
        <f>算法映射结果!S46</f>
        <v>9.3333333333333321</v>
      </c>
      <c r="F373" s="14">
        <f>算法映射结果!T46</f>
        <v>4</v>
      </c>
      <c r="G373" s="14">
        <f>算法映射结果!U46</f>
        <v>8</v>
      </c>
      <c r="H373" s="14">
        <f>算法映射结果!V46</f>
        <v>5.333333333333333</v>
      </c>
      <c r="I373" s="14">
        <f>算法映射结果!W46</f>
        <v>5.333333333333333</v>
      </c>
      <c r="J373" s="14">
        <f>SUM(D373:I373)</f>
        <v>41.333333333333336</v>
      </c>
      <c r="K373" s="28">
        <f>64*算法映射结果!N$28</f>
        <v>32</v>
      </c>
      <c r="L373" s="29">
        <f>(D373*算法映射结果!K$16+E373*算法映射结果!L$16+F373*算法映射结果!M$16+G373*算法映射结果!N$16+H373*算法映射结果!O$16+I373*算法映射结果!P$16+算法映射结果!Q46*算法映射结果!Q$16)/1000000</f>
        <v>0.29039599999999999</v>
      </c>
      <c r="M373" s="28">
        <f>K373/L373</f>
        <v>110.19435529415006</v>
      </c>
      <c r="N373" s="18"/>
    </row>
    <row r="374" spans="1:14" x14ac:dyDescent="0.15">
      <c r="A374" s="27"/>
      <c r="B374" s="27"/>
      <c r="C374" s="5" t="s">
        <v>39</v>
      </c>
      <c r="D374" s="13">
        <f>D364/D373</f>
        <v>0.4285714285714286</v>
      </c>
      <c r="E374" s="13">
        <f>E364/E373</f>
        <v>0.2142857142857143</v>
      </c>
      <c r="F374" s="13">
        <f>F364/F373</f>
        <v>0</v>
      </c>
      <c r="G374" s="13">
        <f>G364/G373</f>
        <v>0.25</v>
      </c>
      <c r="H374" s="13">
        <f>H364/H373</f>
        <v>0</v>
      </c>
      <c r="I374" s="13">
        <f>I364/I373</f>
        <v>0</v>
      </c>
      <c r="J374" s="13">
        <f>J364/J373</f>
        <v>0.19354838709677419</v>
      </c>
      <c r="K374" s="28"/>
      <c r="L374" s="29"/>
      <c r="M374" s="28"/>
      <c r="N374" s="19"/>
    </row>
    <row r="375" spans="1:14" x14ac:dyDescent="0.15">
      <c r="A375" s="27" t="s">
        <v>109</v>
      </c>
      <c r="B375" s="10"/>
      <c r="C375" s="10" t="s">
        <v>46</v>
      </c>
      <c r="D375" s="6">
        <v>3</v>
      </c>
      <c r="E375" s="6">
        <v>2</v>
      </c>
      <c r="F375" s="6">
        <v>0</v>
      </c>
      <c r="G375" s="6">
        <v>2</v>
      </c>
      <c r="H375" s="6">
        <v>0</v>
      </c>
      <c r="I375" s="6">
        <v>0</v>
      </c>
      <c r="J375" s="6">
        <f>SUM(D375:I375)</f>
        <v>7</v>
      </c>
      <c r="K375" s="8"/>
      <c r="L375" s="8"/>
      <c r="M375" s="8"/>
      <c r="N375"/>
    </row>
    <row r="376" spans="1:14" x14ac:dyDescent="0.15">
      <c r="A376" s="27"/>
      <c r="B376" s="26" t="s">
        <v>94</v>
      </c>
      <c r="C376" s="5" t="s">
        <v>93</v>
      </c>
      <c r="D376" s="6">
        <f>算法映射结果!R121</f>
        <v>12</v>
      </c>
      <c r="E376" s="6">
        <f>算法映射结果!S121</f>
        <v>12</v>
      </c>
      <c r="F376" s="6">
        <f>算法映射结果!T121</f>
        <v>12</v>
      </c>
      <c r="G376" s="6">
        <f>算法映射结果!U121</f>
        <v>12</v>
      </c>
      <c r="H376" s="6">
        <f>算法映射结果!V121</f>
        <v>12</v>
      </c>
      <c r="I376" s="6">
        <f>算法映射结果!W121</f>
        <v>0</v>
      </c>
      <c r="J376" s="6">
        <f>SUM(D376:I376)</f>
        <v>60</v>
      </c>
      <c r="K376" s="28">
        <f>64*算法映射结果!N$20</f>
        <v>29.767441860465116</v>
      </c>
      <c r="L376" s="29">
        <f>(D376*算法映射结果!K$16+E376*算法映射结果!L$16+F376*算法映射结果!M$16+G376*算法映射结果!N$16+H376*算法映射结果!O$16+I376*算法映射结果!P$16+算法映射结果!Q121*算法映射结果!Q$16)/1000000</f>
        <v>0.36944399999999999</v>
      </c>
      <c r="M376" s="28">
        <f>K376/L376</f>
        <v>80.573623771031919</v>
      </c>
      <c r="N376" s="18"/>
    </row>
    <row r="377" spans="1:14" x14ac:dyDescent="0.15">
      <c r="A377" s="27"/>
      <c r="B377" s="27"/>
      <c r="C377" s="5" t="s">
        <v>39</v>
      </c>
      <c r="D377" s="7">
        <f>D375/D376</f>
        <v>0.25</v>
      </c>
      <c r="E377" s="7">
        <f>E375/E376</f>
        <v>0.16666666666666666</v>
      </c>
      <c r="F377" s="7">
        <f>F375/F376</f>
        <v>0</v>
      </c>
      <c r="G377" s="7">
        <f>G375/G376</f>
        <v>0.16666666666666666</v>
      </c>
      <c r="H377" s="7">
        <f>H375/H376</f>
        <v>0</v>
      </c>
      <c r="I377" s="7" t="s">
        <v>87</v>
      </c>
      <c r="J377" s="7">
        <f>J375/J376</f>
        <v>0.11666666666666667</v>
      </c>
      <c r="K377" s="28"/>
      <c r="L377" s="29"/>
      <c r="M377" s="28"/>
      <c r="N377" s="19"/>
    </row>
    <row r="378" spans="1:14" x14ac:dyDescent="0.15">
      <c r="A378" s="27"/>
      <c r="B378" s="27" t="s">
        <v>34</v>
      </c>
      <c r="C378" s="5" t="s">
        <v>104</v>
      </c>
      <c r="D378" s="6">
        <f>算法映射结果!R158</f>
        <v>12</v>
      </c>
      <c r="E378" s="6">
        <f>算法映射结果!S158</f>
        <v>12</v>
      </c>
      <c r="F378" s="6">
        <f>算法映射结果!T158</f>
        <v>12</v>
      </c>
      <c r="G378" s="6">
        <f>算法映射结果!U158</f>
        <v>24</v>
      </c>
      <c r="H378" s="6">
        <f>算法映射结果!V158</f>
        <v>12</v>
      </c>
      <c r="I378" s="6">
        <f>算法映射结果!W158</f>
        <v>12</v>
      </c>
      <c r="J378" s="6">
        <f>SUM(D378:I378)</f>
        <v>84</v>
      </c>
      <c r="K378" s="30">
        <f>64*算法映射结果!N$22</f>
        <v>16.452442159383033</v>
      </c>
      <c r="L378" s="29">
        <f>(D378*算法映射结果!K$16+E378*算法映射结果!L$16+F378*算法映射结果!M$16+G378*算法映射结果!N$16+H378*算法映射结果!O$16+I378*算法映射结果!P$16+算法映射结果!Q158*算法映射结果!Q$16)/1000000</f>
        <v>0.47630400000000001</v>
      </c>
      <c r="M378" s="28">
        <f>K378/L378</f>
        <v>34.541893747235029</v>
      </c>
      <c r="N378" s="18"/>
    </row>
    <row r="379" spans="1:14" x14ac:dyDescent="0.15">
      <c r="A379" s="27"/>
      <c r="B379" s="27"/>
      <c r="C379" s="5" t="s">
        <v>39</v>
      </c>
      <c r="D379" s="11">
        <f>D375/D378</f>
        <v>0.25</v>
      </c>
      <c r="E379" s="11">
        <f>E375/E378</f>
        <v>0.16666666666666666</v>
      </c>
      <c r="F379" s="11">
        <f>F375/F378</f>
        <v>0</v>
      </c>
      <c r="G379" s="11">
        <f>G375/G378</f>
        <v>8.3333333333333329E-2</v>
      </c>
      <c r="H379" s="11">
        <f>H375/H378</f>
        <v>0</v>
      </c>
      <c r="I379" s="11">
        <f>I375/I378</f>
        <v>0</v>
      </c>
      <c r="J379" s="11">
        <f>J375/J378</f>
        <v>8.3333333333333329E-2</v>
      </c>
      <c r="K379" s="31"/>
      <c r="L379" s="29"/>
      <c r="M379" s="28"/>
      <c r="N379" s="19"/>
    </row>
    <row r="380" spans="1:14" x14ac:dyDescent="0.15">
      <c r="A380" s="27"/>
      <c r="B380" s="27" t="s">
        <v>36</v>
      </c>
      <c r="C380" s="5" t="s">
        <v>47</v>
      </c>
      <c r="D380" s="12">
        <f>算法映射结果!R185</f>
        <v>16</v>
      </c>
      <c r="E380" s="12">
        <f>算法映射结果!S185</f>
        <v>24</v>
      </c>
      <c r="F380" s="12">
        <f>算法映射结果!T185</f>
        <v>8</v>
      </c>
      <c r="G380" s="12">
        <f>算法映射结果!U185</f>
        <v>24</v>
      </c>
      <c r="H380" s="12">
        <f>算法映射结果!V185</f>
        <v>4</v>
      </c>
      <c r="I380" s="12">
        <f>算法映射结果!W185</f>
        <v>8</v>
      </c>
      <c r="J380" s="12">
        <f>SUM(D380:I380)</f>
        <v>84</v>
      </c>
      <c r="K380" s="28">
        <f>64*算法映射结果!N$24</f>
        <v>4.9689440993788816</v>
      </c>
      <c r="L380" s="29">
        <f>(D380*算法映射结果!K$16+E380*算法映射结果!L$16+F380*算法映射结果!M$16+G380*算法映射结果!N$16+H380*算法映射结果!O$16+I380*算法映射结果!P$16+算法映射结果!Q195*算法映射结果!Q$16)/1000000</f>
        <v>0.34050200000000003</v>
      </c>
      <c r="M380" s="28">
        <f>K380/L380</f>
        <v>14.592995340347137</v>
      </c>
      <c r="N380" s="18"/>
    </row>
    <row r="381" spans="1:14" x14ac:dyDescent="0.15">
      <c r="A381" s="27"/>
      <c r="B381" s="27"/>
      <c r="C381" s="5" t="s">
        <v>39</v>
      </c>
      <c r="D381" s="11">
        <f>D375/D380</f>
        <v>0.1875</v>
      </c>
      <c r="E381" s="11">
        <f>E375/E380</f>
        <v>8.3333333333333329E-2</v>
      </c>
      <c r="F381" s="11">
        <f>F375/F380</f>
        <v>0</v>
      </c>
      <c r="G381" s="11">
        <f>G375/G380</f>
        <v>8.3333333333333329E-2</v>
      </c>
      <c r="H381" s="11">
        <f>H375/H380</f>
        <v>0</v>
      </c>
      <c r="I381" s="11">
        <f>I375/I380</f>
        <v>0</v>
      </c>
      <c r="J381" s="11">
        <f>J375/J380</f>
        <v>8.3333333333333329E-2</v>
      </c>
      <c r="K381" s="28"/>
      <c r="L381" s="29"/>
      <c r="M381" s="28"/>
      <c r="N381" s="19"/>
    </row>
    <row r="382" spans="1:14" x14ac:dyDescent="0.15">
      <c r="A382" s="27"/>
      <c r="B382" s="27" t="s">
        <v>37</v>
      </c>
      <c r="C382" s="5" t="s">
        <v>47</v>
      </c>
      <c r="D382" s="6">
        <f>算法映射结果!R94</f>
        <v>16</v>
      </c>
      <c r="E382" s="6">
        <f>算法映射结果!S94</f>
        <v>32</v>
      </c>
      <c r="F382" s="6">
        <f>算法映射结果!T94</f>
        <v>8</v>
      </c>
      <c r="G382" s="6">
        <f>算法映射结果!U94</f>
        <v>16</v>
      </c>
      <c r="H382" s="6">
        <f>算法映射结果!V94</f>
        <v>16</v>
      </c>
      <c r="I382" s="6">
        <f>算法映射结果!W94</f>
        <v>0</v>
      </c>
      <c r="J382" s="6">
        <f>SUM(D382:I382)</f>
        <v>88</v>
      </c>
      <c r="K382" s="28">
        <f>64*算法映射结果!N$26</f>
        <v>32</v>
      </c>
      <c r="L382" s="29">
        <f>(D382*算法映射结果!K$16+E382*算法映射结果!L$16+F382*算法映射结果!M$16+G382*算法映射结果!N$16+H382*算法映射结果!O$16+I382*算法映射结果!P$16+算法映射结果!Q84*算法映射结果!Q$16)/1000000</f>
        <v>0.43785099999999999</v>
      </c>
      <c r="M382" s="28">
        <f>K382/L382</f>
        <v>73.084222715033192</v>
      </c>
      <c r="N382" s="18"/>
    </row>
    <row r="383" spans="1:14" x14ac:dyDescent="0.15">
      <c r="A383" s="27"/>
      <c r="B383" s="27"/>
      <c r="C383" s="5" t="s">
        <v>39</v>
      </c>
      <c r="D383" s="7">
        <f>D375/D382</f>
        <v>0.1875</v>
      </c>
      <c r="E383" s="7">
        <f>E375/E382</f>
        <v>6.25E-2</v>
      </c>
      <c r="F383" s="7">
        <f>F375/F382</f>
        <v>0</v>
      </c>
      <c r="G383" s="7">
        <f>G375/G382</f>
        <v>0.125</v>
      </c>
      <c r="H383" s="7">
        <f>H375/H382</f>
        <v>0</v>
      </c>
      <c r="I383" s="7" t="s">
        <v>87</v>
      </c>
      <c r="J383" s="7">
        <f>J375/J382</f>
        <v>7.9545454545454544E-2</v>
      </c>
      <c r="K383" s="28"/>
      <c r="L383" s="29"/>
      <c r="M383" s="28"/>
      <c r="N383" s="19"/>
    </row>
    <row r="384" spans="1:14" x14ac:dyDescent="0.15">
      <c r="A384" s="27"/>
      <c r="B384" s="32" t="s">
        <v>38</v>
      </c>
      <c r="C384" s="5" t="s">
        <v>47</v>
      </c>
      <c r="D384" s="14">
        <f>算法映射结果!R47</f>
        <v>7</v>
      </c>
      <c r="E384" s="14">
        <f>算法映射结果!S47</f>
        <v>7</v>
      </c>
      <c r="F384" s="14">
        <f>算法映射结果!T47</f>
        <v>3</v>
      </c>
      <c r="G384" s="14">
        <f>算法映射结果!U47</f>
        <v>6</v>
      </c>
      <c r="H384" s="14">
        <f>算法映射结果!V47</f>
        <v>4</v>
      </c>
      <c r="I384" s="14">
        <f>算法映射结果!W47</f>
        <v>4</v>
      </c>
      <c r="J384" s="14">
        <f>SUM(D384:I384)</f>
        <v>31</v>
      </c>
      <c r="K384" s="28">
        <f>64*算法映射结果!N$28</f>
        <v>32</v>
      </c>
      <c r="L384" s="29">
        <f>(D384*算法映射结果!K$16+E384*算法映射结果!L$16+F384*算法映射结果!M$16+G384*算法映射结果!N$16+H384*算法映射结果!O$16+I384*算法映射结果!P$16+算法映射结果!Q47*算法映射结果!Q$16)/1000000</f>
        <v>0.21779699999999999</v>
      </c>
      <c r="M384" s="28">
        <f>K384/L384</f>
        <v>146.92580705886675</v>
      </c>
      <c r="N384" s="18"/>
    </row>
    <row r="385" spans="1:14" x14ac:dyDescent="0.15">
      <c r="A385" s="27"/>
      <c r="B385" s="27"/>
      <c r="C385" s="5" t="s">
        <v>39</v>
      </c>
      <c r="D385" s="13">
        <f>D375/D384</f>
        <v>0.42857142857142855</v>
      </c>
      <c r="E385" s="13">
        <f>E375/E384</f>
        <v>0.2857142857142857</v>
      </c>
      <c r="F385" s="13">
        <f>F375/F384</f>
        <v>0</v>
      </c>
      <c r="G385" s="13">
        <f>G375/G384</f>
        <v>0.33333333333333331</v>
      </c>
      <c r="H385" s="13">
        <f>H375/H384</f>
        <v>0</v>
      </c>
      <c r="I385" s="13">
        <f>I375/I384</f>
        <v>0</v>
      </c>
      <c r="J385" s="13">
        <f>J375/J384</f>
        <v>0.22580645161290322</v>
      </c>
      <c r="K385" s="28"/>
      <c r="L385" s="29"/>
      <c r="M385" s="28"/>
      <c r="N385" s="19"/>
    </row>
    <row r="386" spans="1:14" x14ac:dyDescent="0.15">
      <c r="A386" s="27" t="s">
        <v>108</v>
      </c>
      <c r="B386" s="10"/>
      <c r="C386" s="10" t="s">
        <v>46</v>
      </c>
      <c r="D386" s="6">
        <v>1</v>
      </c>
      <c r="E386" s="6">
        <v>2</v>
      </c>
      <c r="F386" s="6">
        <v>0</v>
      </c>
      <c r="G386" s="6">
        <v>2</v>
      </c>
      <c r="H386" s="6">
        <v>0</v>
      </c>
      <c r="I386" s="6">
        <v>0</v>
      </c>
      <c r="J386" s="6">
        <f>SUM(D386:I386)</f>
        <v>5</v>
      </c>
      <c r="K386" s="8"/>
      <c r="L386" s="8"/>
      <c r="M386" s="8"/>
      <c r="N386"/>
    </row>
    <row r="387" spans="1:14" x14ac:dyDescent="0.15">
      <c r="A387" s="27"/>
      <c r="B387" s="26" t="s">
        <v>94</v>
      </c>
      <c r="C387" s="5" t="s">
        <v>93</v>
      </c>
      <c r="D387" s="6">
        <f>算法映射结果!R123</f>
        <v>12</v>
      </c>
      <c r="E387" s="6">
        <f>算法映射结果!S123</f>
        <v>12</v>
      </c>
      <c r="F387" s="6">
        <f>算法映射结果!T123</f>
        <v>12</v>
      </c>
      <c r="G387" s="6">
        <f>算法映射结果!U123</f>
        <v>12</v>
      </c>
      <c r="H387" s="6">
        <f>算法映射结果!V123</f>
        <v>12</v>
      </c>
      <c r="I387" s="6">
        <f>算法映射结果!W123</f>
        <v>0</v>
      </c>
      <c r="J387" s="6">
        <f>SUM(D387:I387)</f>
        <v>60</v>
      </c>
      <c r="K387" s="28">
        <f>64*算法映射结果!N$20</f>
        <v>29.767441860465116</v>
      </c>
      <c r="L387" s="29">
        <f>(D387*算法映射结果!K$16+E387*算法映射结果!L$16+F387*算法映射结果!M$16+G387*算法映射结果!N$16+H387*算法映射结果!O$16+I387*算法映射结果!P$16+算法映射结果!Q123*算法映射结果!Q$16)/1000000</f>
        <v>0.36944399999999999</v>
      </c>
      <c r="M387" s="28">
        <f>K387/L387</f>
        <v>80.573623771031919</v>
      </c>
      <c r="N387" s="18"/>
    </row>
    <row r="388" spans="1:14" x14ac:dyDescent="0.15">
      <c r="A388" s="27"/>
      <c r="B388" s="27"/>
      <c r="C388" s="5" t="s">
        <v>39</v>
      </c>
      <c r="D388" s="7">
        <f>D386/D387</f>
        <v>8.3333333333333329E-2</v>
      </c>
      <c r="E388" s="7">
        <f>E386/E387</f>
        <v>0.16666666666666666</v>
      </c>
      <c r="F388" s="7">
        <f>F386/F387</f>
        <v>0</v>
      </c>
      <c r="G388" s="7">
        <f>G386/G387</f>
        <v>0.16666666666666666</v>
      </c>
      <c r="H388" s="7">
        <f>H386/H387</f>
        <v>0</v>
      </c>
      <c r="I388" s="7" t="s">
        <v>87</v>
      </c>
      <c r="J388" s="7">
        <f>J386/J387</f>
        <v>8.3333333333333329E-2</v>
      </c>
      <c r="K388" s="28"/>
      <c r="L388" s="29"/>
      <c r="M388" s="28"/>
      <c r="N388" s="19"/>
    </row>
    <row r="389" spans="1:14" x14ac:dyDescent="0.15">
      <c r="A389" s="27"/>
      <c r="B389" s="27" t="s">
        <v>34</v>
      </c>
      <c r="C389" s="5" t="s">
        <v>104</v>
      </c>
      <c r="D389" s="6">
        <f>算法映射结果!R160</f>
        <v>12</v>
      </c>
      <c r="E389" s="6">
        <f>算法映射结果!S160</f>
        <v>12</v>
      </c>
      <c r="F389" s="6">
        <f>算法映射结果!T160</f>
        <v>12</v>
      </c>
      <c r="G389" s="6">
        <f>算法映射结果!U160</f>
        <v>24</v>
      </c>
      <c r="H389" s="6">
        <f>算法映射结果!V160</f>
        <v>12</v>
      </c>
      <c r="I389" s="6">
        <f>算法映射结果!W160</f>
        <v>12</v>
      </c>
      <c r="J389" s="6">
        <f>SUM(D389:I389)</f>
        <v>84</v>
      </c>
      <c r="K389" s="30">
        <f>64*算法映射结果!N$22</f>
        <v>16.452442159383033</v>
      </c>
      <c r="L389" s="29">
        <f>(D389*算法映射结果!K$16+E389*算法映射结果!L$16+F389*算法映射结果!M$16+G389*算法映射结果!N$16+H389*算法映射结果!O$16+I389*算法映射结果!P$16+算法映射结果!Q160*算法映射结果!Q$16)/1000000</f>
        <v>0.47630400000000001</v>
      </c>
      <c r="M389" s="28">
        <f>K389/L389</f>
        <v>34.541893747235029</v>
      </c>
      <c r="N389" s="18"/>
    </row>
    <row r="390" spans="1:14" x14ac:dyDescent="0.15">
      <c r="A390" s="27"/>
      <c r="B390" s="27"/>
      <c r="C390" s="5" t="s">
        <v>39</v>
      </c>
      <c r="D390" s="11">
        <f>D386/D389</f>
        <v>8.3333333333333329E-2</v>
      </c>
      <c r="E390" s="11">
        <f>E386/E389</f>
        <v>0.16666666666666666</v>
      </c>
      <c r="F390" s="11">
        <f>F386/F389</f>
        <v>0</v>
      </c>
      <c r="G390" s="11">
        <f>G386/G389</f>
        <v>8.3333333333333329E-2</v>
      </c>
      <c r="H390" s="11">
        <f>H386/H389</f>
        <v>0</v>
      </c>
      <c r="I390" s="11">
        <f>I386/I389</f>
        <v>0</v>
      </c>
      <c r="J390" s="11">
        <f>J386/J389</f>
        <v>5.9523809523809521E-2</v>
      </c>
      <c r="K390" s="31"/>
      <c r="L390" s="29"/>
      <c r="M390" s="28"/>
      <c r="N390" s="19"/>
    </row>
    <row r="391" spans="1:14" x14ac:dyDescent="0.15">
      <c r="A391" s="27"/>
      <c r="B391" s="27" t="s">
        <v>36</v>
      </c>
      <c r="C391" s="5" t="s">
        <v>47</v>
      </c>
      <c r="D391" s="12">
        <f>算法映射结果!R197</f>
        <v>16</v>
      </c>
      <c r="E391" s="12">
        <f>算法映射结果!S197</f>
        <v>24</v>
      </c>
      <c r="F391" s="12">
        <f>算法映射结果!T197</f>
        <v>8</v>
      </c>
      <c r="G391" s="12">
        <f>算法映射结果!U197</f>
        <v>24</v>
      </c>
      <c r="H391" s="12">
        <f>算法映射结果!V197</f>
        <v>4</v>
      </c>
      <c r="I391" s="12">
        <f>算法映射结果!W197</f>
        <v>8</v>
      </c>
      <c r="J391" s="12">
        <f>SUM(D391:I391)</f>
        <v>84</v>
      </c>
      <c r="K391" s="28">
        <f>64*算法映射结果!N$24</f>
        <v>4.9689440993788816</v>
      </c>
      <c r="L391" s="29">
        <f>(D391*算法映射结果!K$16+E391*算法映射结果!L$16+F391*算法映射结果!M$16+G391*算法映射结果!N$16+H391*算法映射结果!O$16+I391*算法映射结果!P$16+算法映射结果!Q197*算法映射结果!Q$16)/1000000</f>
        <v>0.312249</v>
      </c>
      <c r="M391" s="28">
        <f>K391/L391</f>
        <v>15.913402763111753</v>
      </c>
      <c r="N391" s="18"/>
    </row>
    <row r="392" spans="1:14" x14ac:dyDescent="0.15">
      <c r="A392" s="27"/>
      <c r="B392" s="27"/>
      <c r="C392" s="5" t="s">
        <v>39</v>
      </c>
      <c r="D392" s="11">
        <f>D386/D391</f>
        <v>6.25E-2</v>
      </c>
      <c r="E392" s="11">
        <f>E386/E391</f>
        <v>8.3333333333333329E-2</v>
      </c>
      <c r="F392" s="11">
        <f>F386/F391</f>
        <v>0</v>
      </c>
      <c r="G392" s="11">
        <f>G386/G391</f>
        <v>8.3333333333333329E-2</v>
      </c>
      <c r="H392" s="11">
        <f>H386/H391</f>
        <v>0</v>
      </c>
      <c r="I392" s="11">
        <f>I386/I391</f>
        <v>0</v>
      </c>
      <c r="J392" s="11">
        <f>J386/J391</f>
        <v>5.9523809523809521E-2</v>
      </c>
      <c r="K392" s="28"/>
      <c r="L392" s="29"/>
      <c r="M392" s="28"/>
      <c r="N392" s="19"/>
    </row>
    <row r="393" spans="1:14" x14ac:dyDescent="0.15">
      <c r="A393" s="27"/>
      <c r="B393" s="27" t="s">
        <v>37</v>
      </c>
      <c r="C393" s="5" t="s">
        <v>47</v>
      </c>
      <c r="D393" s="6">
        <f>算法映射结果!R86</f>
        <v>12</v>
      </c>
      <c r="E393" s="6">
        <f>算法映射结果!S86</f>
        <v>24</v>
      </c>
      <c r="F393" s="6">
        <f>算法映射结果!T86</f>
        <v>6</v>
      </c>
      <c r="G393" s="6">
        <f>算法映射结果!U86</f>
        <v>12</v>
      </c>
      <c r="H393" s="6">
        <f>算法映射结果!V86</f>
        <v>12</v>
      </c>
      <c r="I393" s="6">
        <f>算法映射结果!W86</f>
        <v>0</v>
      </c>
      <c r="J393" s="6">
        <f>SUM(D393:I393)</f>
        <v>66</v>
      </c>
      <c r="K393" s="28">
        <f>64*算法映射结果!N$26</f>
        <v>32</v>
      </c>
      <c r="L393" s="29">
        <f>(D393*算法映射结果!K$16+E393*算法映射结果!L$16+F393*算法映射结果!M$16+G393*算法映射结果!N$16+H393*算法映射结果!O$16+I393*算法映射结果!P$16+算法映射结果!Q86*算法映射结果!Q$16)/1000000</f>
        <v>0.349578</v>
      </c>
      <c r="M393" s="28">
        <f>K393/L393</f>
        <v>91.538941237720906</v>
      </c>
      <c r="N393" s="18"/>
    </row>
    <row r="394" spans="1:14" x14ac:dyDescent="0.15">
      <c r="A394" s="27"/>
      <c r="B394" s="27"/>
      <c r="C394" s="5" t="s">
        <v>39</v>
      </c>
      <c r="D394" s="7">
        <f>D386/D393</f>
        <v>8.3333333333333329E-2</v>
      </c>
      <c r="E394" s="7">
        <f>E386/E393</f>
        <v>8.3333333333333329E-2</v>
      </c>
      <c r="F394" s="7">
        <f>F386/F393</f>
        <v>0</v>
      </c>
      <c r="G394" s="7">
        <f>G386/G393</f>
        <v>0.16666666666666666</v>
      </c>
      <c r="H394" s="7">
        <f>H386/H393</f>
        <v>0</v>
      </c>
      <c r="I394" s="7" t="s">
        <v>87</v>
      </c>
      <c r="J394" s="7">
        <f>J386/J393</f>
        <v>7.575757575757576E-2</v>
      </c>
      <c r="K394" s="28"/>
      <c r="L394" s="29"/>
      <c r="M394" s="28"/>
      <c r="N394" s="19"/>
    </row>
    <row r="395" spans="1:14" x14ac:dyDescent="0.15">
      <c r="A395" s="27"/>
      <c r="B395" s="32" t="s">
        <v>38</v>
      </c>
      <c r="C395" s="5" t="s">
        <v>47</v>
      </c>
      <c r="D395" s="14">
        <f>算法映射结果!R49</f>
        <v>7</v>
      </c>
      <c r="E395" s="14">
        <f>算法映射结果!S49</f>
        <v>7</v>
      </c>
      <c r="F395" s="14">
        <f>算法映射结果!T49</f>
        <v>3</v>
      </c>
      <c r="G395" s="14">
        <f>算法映射结果!U49</f>
        <v>6</v>
      </c>
      <c r="H395" s="14">
        <f>算法映射结果!V49</f>
        <v>4</v>
      </c>
      <c r="I395" s="14">
        <f>算法映射结果!W49</f>
        <v>4</v>
      </c>
      <c r="J395" s="14">
        <f>SUM(D395:I395)</f>
        <v>31</v>
      </c>
      <c r="K395" s="28">
        <f>64*算法映射结果!N$28</f>
        <v>32</v>
      </c>
      <c r="L395" s="29">
        <f>(D395*算法映射结果!K$16+E395*算法映射结果!L$16+F395*算法映射结果!M$16+G395*算法映射结果!N$16+H395*算法映射结果!O$16+I395*算法映射结果!P$16+算法映射结果!Q49*算法映射结果!Q$16)/1000000</f>
        <v>0.21779699999999999</v>
      </c>
      <c r="M395" s="28">
        <f>K395/L395</f>
        <v>146.92580705886675</v>
      </c>
      <c r="N395" s="18"/>
    </row>
    <row r="396" spans="1:14" x14ac:dyDescent="0.15">
      <c r="A396" s="27"/>
      <c r="B396" s="27"/>
      <c r="C396" s="5" t="s">
        <v>39</v>
      </c>
      <c r="D396" s="13">
        <f>D386/D395</f>
        <v>0.14285714285714285</v>
      </c>
      <c r="E396" s="13">
        <f>E386/E395</f>
        <v>0.2857142857142857</v>
      </c>
      <c r="F396" s="13">
        <f>F386/F395</f>
        <v>0</v>
      </c>
      <c r="G396" s="13">
        <f>G386/G395</f>
        <v>0.33333333333333331</v>
      </c>
      <c r="H396" s="13">
        <f>H386/H395</f>
        <v>0</v>
      </c>
      <c r="I396" s="13">
        <f>I386/I395</f>
        <v>0</v>
      </c>
      <c r="J396" s="13">
        <f>J386/J395</f>
        <v>0.16129032258064516</v>
      </c>
      <c r="K396" s="28"/>
      <c r="L396" s="29"/>
      <c r="M396" s="28"/>
      <c r="N396" s="19"/>
    </row>
    <row r="397" spans="1:14" x14ac:dyDescent="0.15">
      <c r="A397" s="27" t="s">
        <v>111</v>
      </c>
      <c r="B397" s="10"/>
      <c r="C397" s="10" t="s">
        <v>46</v>
      </c>
      <c r="D397" s="6">
        <v>0</v>
      </c>
      <c r="E397" s="6">
        <v>3</v>
      </c>
      <c r="F397" s="6">
        <v>0</v>
      </c>
      <c r="G397" s="6">
        <v>4</v>
      </c>
      <c r="H397" s="6">
        <v>0</v>
      </c>
      <c r="I397" s="6">
        <v>0</v>
      </c>
      <c r="J397" s="6">
        <f>SUM(D397:I397)</f>
        <v>7</v>
      </c>
      <c r="K397" s="8"/>
      <c r="L397" s="8"/>
      <c r="M397" s="8"/>
      <c r="N397"/>
    </row>
    <row r="398" spans="1:14" x14ac:dyDescent="0.15">
      <c r="A398" s="27"/>
      <c r="B398" s="26" t="s">
        <v>94</v>
      </c>
      <c r="C398" s="5" t="s">
        <v>93</v>
      </c>
      <c r="D398" s="6">
        <f>算法映射结果!R124</f>
        <v>12</v>
      </c>
      <c r="E398" s="6">
        <f>算法映射结果!S134</f>
        <v>8</v>
      </c>
      <c r="F398" s="6">
        <f>算法映射结果!T134</f>
        <v>8</v>
      </c>
      <c r="G398" s="6">
        <f>算法映射结果!U134</f>
        <v>8</v>
      </c>
      <c r="H398" s="6">
        <f>算法映射结果!V134</f>
        <v>8</v>
      </c>
      <c r="I398" s="6">
        <f>算法映射结果!W134</f>
        <v>0</v>
      </c>
      <c r="J398" s="6">
        <f>SUM(D398:I398)</f>
        <v>44</v>
      </c>
      <c r="K398" s="28">
        <f>64*算法映射结果!N$20</f>
        <v>29.767441860465116</v>
      </c>
      <c r="L398" s="29">
        <f>(D398*算法映射结果!K$16+E398*算法映射结果!L$16+F398*算法映射结果!M$16+G398*算法映射结果!N$16+H398*算法映射结果!O$16+I398*算法映射结果!P$16+算法映射结果!Q124*算法映射结果!Q$16)/1000000</f>
        <v>0.280889</v>
      </c>
      <c r="M398" s="28">
        <f>K398/L398</f>
        <v>105.97581913305653</v>
      </c>
      <c r="N398" s="18"/>
    </row>
    <row r="399" spans="1:14" x14ac:dyDescent="0.15">
      <c r="A399" s="27"/>
      <c r="B399" s="27"/>
      <c r="C399" s="5" t="s">
        <v>39</v>
      </c>
      <c r="D399" s="7">
        <f>D397/D398</f>
        <v>0</v>
      </c>
      <c r="E399" s="7">
        <f>E397/E398</f>
        <v>0.375</v>
      </c>
      <c r="F399" s="7">
        <f>F397/F398</f>
        <v>0</v>
      </c>
      <c r="G399" s="7">
        <f>G397/G398</f>
        <v>0.5</v>
      </c>
      <c r="H399" s="7">
        <f>H397/H398</f>
        <v>0</v>
      </c>
      <c r="I399" s="7" t="s">
        <v>87</v>
      </c>
      <c r="J399" s="7">
        <f>J397/J398</f>
        <v>0.15909090909090909</v>
      </c>
      <c r="K399" s="28"/>
      <c r="L399" s="29"/>
      <c r="M399" s="28"/>
      <c r="N399" s="19"/>
    </row>
    <row r="400" spans="1:14" x14ac:dyDescent="0.15">
      <c r="A400" s="27"/>
      <c r="B400" s="27" t="s">
        <v>34</v>
      </c>
      <c r="C400" s="5" t="s">
        <v>104</v>
      </c>
      <c r="D400" s="6">
        <f>算法映射结果!R161</f>
        <v>16</v>
      </c>
      <c r="E400" s="6">
        <f>算法映射结果!S171</f>
        <v>8</v>
      </c>
      <c r="F400" s="6">
        <f>算法映射结果!T171</f>
        <v>8</v>
      </c>
      <c r="G400" s="6">
        <f>算法映射结果!U171</f>
        <v>16</v>
      </c>
      <c r="H400" s="6">
        <f>算法映射结果!V171</f>
        <v>8</v>
      </c>
      <c r="I400" s="6">
        <f>算法映射结果!W171</f>
        <v>8</v>
      </c>
      <c r="J400" s="6">
        <f>SUM(D400:I400)</f>
        <v>64</v>
      </c>
      <c r="K400" s="30">
        <f>64*算法映射结果!N$22</f>
        <v>16.452442159383033</v>
      </c>
      <c r="L400" s="29">
        <f>(D400*算法映射结果!K$16+E400*算法映射结果!L$16+F400*算法映射结果!M$16+G400*算法映射结果!N$16+H400*算法映射结果!O$16+I400*算法映射结果!P$16+算法映射结果!Q161*算法映射结果!Q$16)/1000000</f>
        <v>0.38672200000000001</v>
      </c>
      <c r="M400" s="28">
        <f>K400/L400</f>
        <v>42.543331280307385</v>
      </c>
      <c r="N400" s="18"/>
    </row>
    <row r="401" spans="1:14" x14ac:dyDescent="0.15">
      <c r="A401" s="27"/>
      <c r="B401" s="27"/>
      <c r="C401" s="5" t="s">
        <v>39</v>
      </c>
      <c r="D401" s="11">
        <f>D397/D400</f>
        <v>0</v>
      </c>
      <c r="E401" s="11">
        <f>E397/E400</f>
        <v>0.375</v>
      </c>
      <c r="F401" s="11">
        <f>F397/F400</f>
        <v>0</v>
      </c>
      <c r="G401" s="11">
        <f>G397/G400</f>
        <v>0.25</v>
      </c>
      <c r="H401" s="11">
        <f>H397/H400</f>
        <v>0</v>
      </c>
      <c r="I401" s="11">
        <f>I397/I400</f>
        <v>0</v>
      </c>
      <c r="J401" s="11">
        <f>J397/J400</f>
        <v>0.109375</v>
      </c>
      <c r="K401" s="31"/>
      <c r="L401" s="29"/>
      <c r="M401" s="28"/>
      <c r="N401" s="19"/>
    </row>
    <row r="402" spans="1:14" x14ac:dyDescent="0.15">
      <c r="A402" s="27"/>
      <c r="B402" s="27" t="s">
        <v>36</v>
      </c>
      <c r="C402" s="5" t="s">
        <v>47</v>
      </c>
      <c r="D402" s="12">
        <f>算法映射结果!R198</f>
        <v>24</v>
      </c>
      <c r="E402" s="12">
        <f>算法映射结果!S208</f>
        <v>12</v>
      </c>
      <c r="F402" s="12">
        <f>算法映射结果!T208</f>
        <v>4</v>
      </c>
      <c r="G402" s="12">
        <f>算法映射结果!U208</f>
        <v>12</v>
      </c>
      <c r="H402" s="12">
        <f>算法映射结果!V208</f>
        <v>2</v>
      </c>
      <c r="I402" s="12">
        <f>算法映射结果!W208</f>
        <v>4</v>
      </c>
      <c r="J402" s="12">
        <f>SUM(D402:I402)</f>
        <v>58</v>
      </c>
      <c r="K402" s="28">
        <f>64*算法映射结果!N$24</f>
        <v>4.9689440993788816</v>
      </c>
      <c r="L402" s="29">
        <f>(D402*算法映射结果!K$16+E402*算法映射结果!L$16+F402*算法映射结果!M$16+G402*算法映射结果!N$16+H402*算法映射结果!O$16+I402*算法映射结果!P$16+算法映射结果!Q198*算法映射结果!Q$16)/1000000</f>
        <v>0.23799049999999999</v>
      </c>
      <c r="M402" s="28">
        <f>K402/L402</f>
        <v>20.87874977941927</v>
      </c>
      <c r="N402" s="18"/>
    </row>
    <row r="403" spans="1:14" x14ac:dyDescent="0.15">
      <c r="A403" s="27"/>
      <c r="B403" s="27"/>
      <c r="C403" s="5" t="s">
        <v>39</v>
      </c>
      <c r="D403" s="11">
        <f>D397/D402</f>
        <v>0</v>
      </c>
      <c r="E403" s="11">
        <f>E397/E402</f>
        <v>0.25</v>
      </c>
      <c r="F403" s="11">
        <f>F397/F402</f>
        <v>0</v>
      </c>
      <c r="G403" s="11">
        <f>G397/G402</f>
        <v>0.33333333333333331</v>
      </c>
      <c r="H403" s="11">
        <f>H397/H402</f>
        <v>0</v>
      </c>
      <c r="I403" s="11">
        <f>I397/I402</f>
        <v>0</v>
      </c>
      <c r="J403" s="11">
        <f>J397/J402</f>
        <v>0.1206896551724138</v>
      </c>
      <c r="K403" s="28"/>
      <c r="L403" s="29"/>
      <c r="M403" s="28"/>
      <c r="N403" s="19"/>
    </row>
    <row r="404" spans="1:14" x14ac:dyDescent="0.15">
      <c r="A404" s="27"/>
      <c r="B404" s="27" t="s">
        <v>37</v>
      </c>
      <c r="C404" s="5" t="s">
        <v>47</v>
      </c>
      <c r="D404" s="6">
        <f>算法映射结果!R87</f>
        <v>8</v>
      </c>
      <c r="E404" s="6">
        <f>算法映射结果!S97</f>
        <v>32</v>
      </c>
      <c r="F404" s="6">
        <f>算法映射结果!T97</f>
        <v>8</v>
      </c>
      <c r="G404" s="6">
        <f>算法映射结果!U97</f>
        <v>16</v>
      </c>
      <c r="H404" s="6">
        <f>算法映射结果!V97</f>
        <v>16</v>
      </c>
      <c r="I404" s="6">
        <f>算法映射结果!W97</f>
        <v>0</v>
      </c>
      <c r="J404" s="6">
        <f>SUM(D404:I404)</f>
        <v>80</v>
      </c>
      <c r="K404" s="28">
        <f>64*算法映射结果!N$26</f>
        <v>32</v>
      </c>
      <c r="L404" s="29">
        <f>(D404*算法映射结果!K$16+E404*算法映射结果!L$16+F404*算法映射结果!M$16+G404*算法映射结果!N$16+H404*算法映射结果!O$16+I404*算法映射结果!P$16+算法映射结果!Q87*算法映射结果!Q$16)/1000000</f>
        <v>0.39691799999999999</v>
      </c>
      <c r="M404" s="28">
        <f>K404/L404</f>
        <v>80.621186239979039</v>
      </c>
      <c r="N404" s="18"/>
    </row>
    <row r="405" spans="1:14" x14ac:dyDescent="0.15">
      <c r="A405" s="27"/>
      <c r="B405" s="27"/>
      <c r="C405" s="5" t="s">
        <v>39</v>
      </c>
      <c r="D405" s="7">
        <f>D397/D404</f>
        <v>0</v>
      </c>
      <c r="E405" s="7">
        <f>E397/E404</f>
        <v>9.375E-2</v>
      </c>
      <c r="F405" s="7">
        <f>F397/F404</f>
        <v>0</v>
      </c>
      <c r="G405" s="7">
        <f>G397/G404</f>
        <v>0.25</v>
      </c>
      <c r="H405" s="7">
        <f>H397/H404</f>
        <v>0</v>
      </c>
      <c r="I405" s="7" t="s">
        <v>87</v>
      </c>
      <c r="J405" s="7">
        <f>J397/J404</f>
        <v>8.7499999999999994E-2</v>
      </c>
      <c r="K405" s="28"/>
      <c r="L405" s="29"/>
      <c r="M405" s="28"/>
      <c r="N405" s="19"/>
    </row>
    <row r="406" spans="1:14" x14ac:dyDescent="0.15">
      <c r="A406" s="27"/>
      <c r="B406" s="32" t="s">
        <v>38</v>
      </c>
      <c r="C406" s="5" t="s">
        <v>47</v>
      </c>
      <c r="D406" s="14">
        <f>算法映射结果!R50</f>
        <v>7</v>
      </c>
      <c r="E406" s="14">
        <f>算法映射结果!S60</f>
        <v>7</v>
      </c>
      <c r="F406" s="14">
        <f>算法映射结果!T60</f>
        <v>3</v>
      </c>
      <c r="G406" s="14">
        <f>算法映射结果!U60</f>
        <v>6</v>
      </c>
      <c r="H406" s="14">
        <f>算法映射结果!V60</f>
        <v>4</v>
      </c>
      <c r="I406" s="14">
        <f>算法映射结果!W60</f>
        <v>4</v>
      </c>
      <c r="J406" s="14">
        <f>SUM(D406:I406)</f>
        <v>31</v>
      </c>
      <c r="K406" s="28">
        <f>64*算法映射结果!N$28</f>
        <v>32</v>
      </c>
      <c r="L406" s="29">
        <f>(D406*算法映射结果!K$16+E406*算法映射结果!L$16+F406*算法映射结果!M$16+G406*算法映射结果!N$16+H406*算法映射结果!O$16+I406*算法映射结果!P$16+算法映射结果!Q50*算法映射结果!Q$16)/1000000</f>
        <v>0.21779699999999999</v>
      </c>
      <c r="M406" s="28">
        <f>K406/L406</f>
        <v>146.92580705886675</v>
      </c>
      <c r="N406" s="18"/>
    </row>
    <row r="407" spans="1:14" x14ac:dyDescent="0.15">
      <c r="A407" s="27"/>
      <c r="B407" s="27"/>
      <c r="C407" s="5" t="s">
        <v>39</v>
      </c>
      <c r="D407" s="13">
        <f>D397/D406</f>
        <v>0</v>
      </c>
      <c r="E407" s="13">
        <f>E397/E406</f>
        <v>0.42857142857142855</v>
      </c>
      <c r="F407" s="13">
        <f>F397/F406</f>
        <v>0</v>
      </c>
      <c r="G407" s="13">
        <f>G397/G406</f>
        <v>0.66666666666666663</v>
      </c>
      <c r="H407" s="13">
        <f>H397/H406</f>
        <v>0</v>
      </c>
      <c r="I407" s="13">
        <f>I397/I406</f>
        <v>0</v>
      </c>
      <c r="J407" s="13">
        <f>J397/J406</f>
        <v>0.22580645161290322</v>
      </c>
      <c r="K407" s="28"/>
      <c r="L407" s="29"/>
      <c r="M407" s="28"/>
      <c r="N407" s="19"/>
    </row>
  </sheetData>
  <mergeCells count="665">
    <mergeCell ref="A70:A71"/>
    <mergeCell ref="B70:B71"/>
    <mergeCell ref="C70:J70"/>
    <mergeCell ref="K70:M70"/>
    <mergeCell ref="K71:K72"/>
    <mergeCell ref="L71:L72"/>
    <mergeCell ref="M71:M72"/>
    <mergeCell ref="K270:K271"/>
    <mergeCell ref="L257:L258"/>
    <mergeCell ref="M257:M258"/>
    <mergeCell ref="K259:K260"/>
    <mergeCell ref="L259:L260"/>
    <mergeCell ref="A265:A275"/>
    <mergeCell ref="B266:B267"/>
    <mergeCell ref="B268:B269"/>
    <mergeCell ref="B270:B271"/>
    <mergeCell ref="B272:B273"/>
    <mergeCell ref="M272:M273"/>
    <mergeCell ref="B274:B275"/>
    <mergeCell ref="K274:K275"/>
    <mergeCell ref="L274:L275"/>
    <mergeCell ref="M274:M275"/>
    <mergeCell ref="L272:L273"/>
    <mergeCell ref="K272:K273"/>
    <mergeCell ref="K266:K267"/>
    <mergeCell ref="L266:L267"/>
    <mergeCell ref="M266:M267"/>
    <mergeCell ref="M268:M269"/>
    <mergeCell ref="L268:L269"/>
    <mergeCell ref="K268:K269"/>
    <mergeCell ref="M270:M271"/>
    <mergeCell ref="L270:L271"/>
    <mergeCell ref="B244:B245"/>
    <mergeCell ref="K250:K251"/>
    <mergeCell ref="L250:L251"/>
    <mergeCell ref="M250:M251"/>
    <mergeCell ref="K252:K253"/>
    <mergeCell ref="L252:L253"/>
    <mergeCell ref="C241:J241"/>
    <mergeCell ref="A241:A242"/>
    <mergeCell ref="B241:B242"/>
    <mergeCell ref="B252:B253"/>
    <mergeCell ref="A243:A253"/>
    <mergeCell ref="K241:M241"/>
    <mergeCell ref="K242:K243"/>
    <mergeCell ref="L242:L243"/>
    <mergeCell ref="M242:M243"/>
    <mergeCell ref="K244:K245"/>
    <mergeCell ref="L244:L245"/>
    <mergeCell ref="M244:M245"/>
    <mergeCell ref="K248:K249"/>
    <mergeCell ref="L248:L249"/>
    <mergeCell ref="M248:M249"/>
    <mergeCell ref="B261:B262"/>
    <mergeCell ref="M246:M247"/>
    <mergeCell ref="A254:A264"/>
    <mergeCell ref="B255:B256"/>
    <mergeCell ref="B259:B260"/>
    <mergeCell ref="B263:B264"/>
    <mergeCell ref="B246:B247"/>
    <mergeCell ref="B248:B249"/>
    <mergeCell ref="B250:B251"/>
    <mergeCell ref="M252:M253"/>
    <mergeCell ref="K246:K247"/>
    <mergeCell ref="L246:L247"/>
    <mergeCell ref="K261:K262"/>
    <mergeCell ref="L261:L262"/>
    <mergeCell ref="M261:M262"/>
    <mergeCell ref="K263:K264"/>
    <mergeCell ref="L263:L264"/>
    <mergeCell ref="M263:M264"/>
    <mergeCell ref="M259:M260"/>
    <mergeCell ref="K255:K256"/>
    <mergeCell ref="L255:L256"/>
    <mergeCell ref="M255:M256"/>
    <mergeCell ref="B257:B258"/>
    <mergeCell ref="K257:K258"/>
    <mergeCell ref="M281:M282"/>
    <mergeCell ref="B283:B284"/>
    <mergeCell ref="K283:K284"/>
    <mergeCell ref="L283:L284"/>
    <mergeCell ref="A276:A286"/>
    <mergeCell ref="B277:B278"/>
    <mergeCell ref="K277:K278"/>
    <mergeCell ref="L277:L278"/>
    <mergeCell ref="M277:M278"/>
    <mergeCell ref="B279:B280"/>
    <mergeCell ref="K279:K280"/>
    <mergeCell ref="L279:L280"/>
    <mergeCell ref="M279:M280"/>
    <mergeCell ref="B281:B282"/>
    <mergeCell ref="M283:M284"/>
    <mergeCell ref="B285:B286"/>
    <mergeCell ref="K285:K286"/>
    <mergeCell ref="L285:L286"/>
    <mergeCell ref="M285:M286"/>
    <mergeCell ref="A298:A308"/>
    <mergeCell ref="B299:B300"/>
    <mergeCell ref="B303:B304"/>
    <mergeCell ref="B307:B308"/>
    <mergeCell ref="M294:M295"/>
    <mergeCell ref="B296:B297"/>
    <mergeCell ref="K296:K297"/>
    <mergeCell ref="L296:L297"/>
    <mergeCell ref="M296:M297"/>
    <mergeCell ref="A287:A297"/>
    <mergeCell ref="L294:L295"/>
    <mergeCell ref="B288:B289"/>
    <mergeCell ref="K288:K289"/>
    <mergeCell ref="L288:L289"/>
    <mergeCell ref="M288:M289"/>
    <mergeCell ref="B305:B306"/>
    <mergeCell ref="K305:K306"/>
    <mergeCell ref="L305:L306"/>
    <mergeCell ref="M305:M306"/>
    <mergeCell ref="K299:K300"/>
    <mergeCell ref="B290:B291"/>
    <mergeCell ref="K290:K291"/>
    <mergeCell ref="L290:L291"/>
    <mergeCell ref="M290:M291"/>
    <mergeCell ref="K307:K308"/>
    <mergeCell ref="L307:L308"/>
    <mergeCell ref="M307:M308"/>
    <mergeCell ref="K314:K315"/>
    <mergeCell ref="L314:L315"/>
    <mergeCell ref="M314:M315"/>
    <mergeCell ref="B292:B293"/>
    <mergeCell ref="K292:K293"/>
    <mergeCell ref="L292:L293"/>
    <mergeCell ref="M292:M293"/>
    <mergeCell ref="L299:L300"/>
    <mergeCell ref="M299:M300"/>
    <mergeCell ref="B301:B302"/>
    <mergeCell ref="K301:K302"/>
    <mergeCell ref="L301:L302"/>
    <mergeCell ref="M301:M302"/>
    <mergeCell ref="B294:B295"/>
    <mergeCell ref="K294:K295"/>
    <mergeCell ref="M318:M319"/>
    <mergeCell ref="A309:A319"/>
    <mergeCell ref="B323:B324"/>
    <mergeCell ref="K323:K324"/>
    <mergeCell ref="L323:L324"/>
    <mergeCell ref="M323:M324"/>
    <mergeCell ref="B316:B317"/>
    <mergeCell ref="K316:K317"/>
    <mergeCell ref="L316:L317"/>
    <mergeCell ref="M316:M317"/>
    <mergeCell ref="B310:B311"/>
    <mergeCell ref="K310:K311"/>
    <mergeCell ref="L310:L311"/>
    <mergeCell ref="M310:M311"/>
    <mergeCell ref="B312:B313"/>
    <mergeCell ref="K312:K313"/>
    <mergeCell ref="L312:L313"/>
    <mergeCell ref="M312:M313"/>
    <mergeCell ref="B314:B315"/>
    <mergeCell ref="L321:L322"/>
    <mergeCell ref="M321:M322"/>
    <mergeCell ref="B325:B326"/>
    <mergeCell ref="K325:K326"/>
    <mergeCell ref="L325:L326"/>
    <mergeCell ref="M325:M326"/>
    <mergeCell ref="M327:M328"/>
    <mergeCell ref="B327:B328"/>
    <mergeCell ref="K327:K328"/>
    <mergeCell ref="L327:L328"/>
    <mergeCell ref="B340:B341"/>
    <mergeCell ref="K340:K341"/>
    <mergeCell ref="L340:L341"/>
    <mergeCell ref="M340:M341"/>
    <mergeCell ref="K336:K337"/>
    <mergeCell ref="L336:L337"/>
    <mergeCell ref="B329:B330"/>
    <mergeCell ref="K329:K330"/>
    <mergeCell ref="L329:L330"/>
    <mergeCell ref="M329:M330"/>
    <mergeCell ref="L332:L333"/>
    <mergeCell ref="M332:M333"/>
    <mergeCell ref="B334:B335"/>
    <mergeCell ref="K334:K335"/>
    <mergeCell ref="L334:L335"/>
    <mergeCell ref="M334:M335"/>
    <mergeCell ref="B336:B337"/>
    <mergeCell ref="M336:M337"/>
    <mergeCell ref="B338:B339"/>
    <mergeCell ref="K338:K339"/>
    <mergeCell ref="L338:L339"/>
    <mergeCell ref="M338:M339"/>
    <mergeCell ref="A342:A352"/>
    <mergeCell ref="B343:B344"/>
    <mergeCell ref="K343:K344"/>
    <mergeCell ref="L343:L344"/>
    <mergeCell ref="M343:M344"/>
    <mergeCell ref="B345:B346"/>
    <mergeCell ref="K345:K346"/>
    <mergeCell ref="L345:L346"/>
    <mergeCell ref="M345:M346"/>
    <mergeCell ref="B347:B348"/>
    <mergeCell ref="L347:L348"/>
    <mergeCell ref="M347:M348"/>
    <mergeCell ref="B349:B350"/>
    <mergeCell ref="K349:K350"/>
    <mergeCell ref="L349:L350"/>
    <mergeCell ref="A364:A374"/>
    <mergeCell ref="B365:B366"/>
    <mergeCell ref="K365:K366"/>
    <mergeCell ref="L365:L366"/>
    <mergeCell ref="M365:M366"/>
    <mergeCell ref="K358:K359"/>
    <mergeCell ref="L358:L359"/>
    <mergeCell ref="M358:M359"/>
    <mergeCell ref="B360:B361"/>
    <mergeCell ref="K360:K361"/>
    <mergeCell ref="L360:L361"/>
    <mergeCell ref="B362:B363"/>
    <mergeCell ref="K362:K363"/>
    <mergeCell ref="L362:L363"/>
    <mergeCell ref="M362:M363"/>
    <mergeCell ref="A353:A363"/>
    <mergeCell ref="B354:B355"/>
    <mergeCell ref="K354:K355"/>
    <mergeCell ref="L354:L355"/>
    <mergeCell ref="M354:M355"/>
    <mergeCell ref="B356:B357"/>
    <mergeCell ref="B367:B368"/>
    <mergeCell ref="K367:K368"/>
    <mergeCell ref="L367:L368"/>
    <mergeCell ref="M367:M368"/>
    <mergeCell ref="B369:B370"/>
    <mergeCell ref="K369:K370"/>
    <mergeCell ref="L369:L370"/>
    <mergeCell ref="M369:M370"/>
    <mergeCell ref="M360:M361"/>
    <mergeCell ref="K356:K357"/>
    <mergeCell ref="L356:L357"/>
    <mergeCell ref="M356:M357"/>
    <mergeCell ref="B358:B359"/>
    <mergeCell ref="L371:L372"/>
    <mergeCell ref="M382:M383"/>
    <mergeCell ref="B384:B385"/>
    <mergeCell ref="K384:K385"/>
    <mergeCell ref="L384:L385"/>
    <mergeCell ref="M384:M385"/>
    <mergeCell ref="K380:K381"/>
    <mergeCell ref="L380:L381"/>
    <mergeCell ref="B373:B374"/>
    <mergeCell ref="K373:K374"/>
    <mergeCell ref="L373:L374"/>
    <mergeCell ref="M373:M374"/>
    <mergeCell ref="L382:L383"/>
    <mergeCell ref="M393:M394"/>
    <mergeCell ref="B395:B396"/>
    <mergeCell ref="K395:K396"/>
    <mergeCell ref="L395:L396"/>
    <mergeCell ref="M395:M396"/>
    <mergeCell ref="K391:K392"/>
    <mergeCell ref="A375:A385"/>
    <mergeCell ref="B376:B377"/>
    <mergeCell ref="K376:K377"/>
    <mergeCell ref="L376:L377"/>
    <mergeCell ref="M376:M377"/>
    <mergeCell ref="B378:B379"/>
    <mergeCell ref="K378:K379"/>
    <mergeCell ref="L378:L379"/>
    <mergeCell ref="M378:M379"/>
    <mergeCell ref="B380:B381"/>
    <mergeCell ref="K393:K394"/>
    <mergeCell ref="L393:L394"/>
    <mergeCell ref="M404:M405"/>
    <mergeCell ref="K400:K401"/>
    <mergeCell ref="L400:L401"/>
    <mergeCell ref="M400:M401"/>
    <mergeCell ref="B402:B403"/>
    <mergeCell ref="A386:A396"/>
    <mergeCell ref="B387:B388"/>
    <mergeCell ref="K387:K388"/>
    <mergeCell ref="L387:L388"/>
    <mergeCell ref="M387:M388"/>
    <mergeCell ref="B389:B390"/>
    <mergeCell ref="K389:K390"/>
    <mergeCell ref="L389:L390"/>
    <mergeCell ref="M389:M390"/>
    <mergeCell ref="B391:B392"/>
    <mergeCell ref="B404:B405"/>
    <mergeCell ref="K404:K405"/>
    <mergeCell ref="L404:L405"/>
    <mergeCell ref="B406:B407"/>
    <mergeCell ref="K406:K407"/>
    <mergeCell ref="L406:L407"/>
    <mergeCell ref="M406:M407"/>
    <mergeCell ref="A397:A407"/>
    <mergeCell ref="B398:B399"/>
    <mergeCell ref="K398:K399"/>
    <mergeCell ref="L398:L399"/>
    <mergeCell ref="M398:M399"/>
    <mergeCell ref="B400:B401"/>
    <mergeCell ref="K402:K403"/>
    <mergeCell ref="L402:L403"/>
    <mergeCell ref="M402:M403"/>
    <mergeCell ref="L391:L392"/>
    <mergeCell ref="M391:M392"/>
    <mergeCell ref="B393:B394"/>
    <mergeCell ref="M380:M381"/>
    <mergeCell ref="B382:B383"/>
    <mergeCell ref="K382:K383"/>
    <mergeCell ref="M371:M372"/>
    <mergeCell ref="B371:B372"/>
    <mergeCell ref="K371:K372"/>
    <mergeCell ref="B351:B352"/>
    <mergeCell ref="K351:K352"/>
    <mergeCell ref="L351:L352"/>
    <mergeCell ref="M349:M350"/>
    <mergeCell ref="M351:M352"/>
    <mergeCell ref="K347:K348"/>
    <mergeCell ref="A331:A341"/>
    <mergeCell ref="B332:B333"/>
    <mergeCell ref="K332:K333"/>
    <mergeCell ref="A320:A330"/>
    <mergeCell ref="B321:B322"/>
    <mergeCell ref="K321:K322"/>
    <mergeCell ref="B318:B319"/>
    <mergeCell ref="K318:K319"/>
    <mergeCell ref="L318:L319"/>
    <mergeCell ref="K303:K304"/>
    <mergeCell ref="L303:L304"/>
    <mergeCell ref="M303:M304"/>
    <mergeCell ref="K281:K282"/>
    <mergeCell ref="L281:L282"/>
    <mergeCell ref="O107:O142"/>
    <mergeCell ref="O144:O179"/>
    <mergeCell ref="O181:O216"/>
    <mergeCell ref="L26:L27"/>
    <mergeCell ref="M26:M27"/>
    <mergeCell ref="N26:N27"/>
    <mergeCell ref="R31:W31"/>
    <mergeCell ref="Q31:Q32"/>
    <mergeCell ref="P31:P32"/>
    <mergeCell ref="O31:O32"/>
    <mergeCell ref="O33:O68"/>
    <mergeCell ref="O70:O105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M216:M217"/>
    <mergeCell ref="A215:A225"/>
    <mergeCell ref="A226:A236"/>
    <mergeCell ref="B227:B228"/>
    <mergeCell ref="K227:K228"/>
    <mergeCell ref="L227:L228"/>
    <mergeCell ref="M227:M228"/>
    <mergeCell ref="B220:B221"/>
    <mergeCell ref="K220:K221"/>
    <mergeCell ref="L220:L221"/>
    <mergeCell ref="M220:M221"/>
    <mergeCell ref="B222:B223"/>
    <mergeCell ref="K222:K223"/>
    <mergeCell ref="L222:L223"/>
    <mergeCell ref="M222:M223"/>
    <mergeCell ref="B224:B225"/>
    <mergeCell ref="K224:K225"/>
    <mergeCell ref="L224:L225"/>
    <mergeCell ref="M172:M173"/>
    <mergeCell ref="A182:A192"/>
    <mergeCell ref="B183:B184"/>
    <mergeCell ref="K183:K184"/>
    <mergeCell ref="L183:L184"/>
    <mergeCell ref="M183:M184"/>
    <mergeCell ref="A193:A203"/>
    <mergeCell ref="B194:B195"/>
    <mergeCell ref="K194:K195"/>
    <mergeCell ref="L194:L195"/>
    <mergeCell ref="M194:M195"/>
    <mergeCell ref="A171:A181"/>
    <mergeCell ref="M180:M181"/>
    <mergeCell ref="B174:B175"/>
    <mergeCell ref="K174:K175"/>
    <mergeCell ref="L174:L175"/>
    <mergeCell ref="M174:M175"/>
    <mergeCell ref="K178:K179"/>
    <mergeCell ref="L178:L179"/>
    <mergeCell ref="M178:M179"/>
    <mergeCell ref="B180:B181"/>
    <mergeCell ref="K180:K181"/>
    <mergeCell ref="L180:L181"/>
    <mergeCell ref="L176:L177"/>
    <mergeCell ref="A127:A137"/>
    <mergeCell ref="B128:B129"/>
    <mergeCell ref="K128:K129"/>
    <mergeCell ref="L128:L129"/>
    <mergeCell ref="M128:M129"/>
    <mergeCell ref="A138:A148"/>
    <mergeCell ref="B139:B140"/>
    <mergeCell ref="K139:K140"/>
    <mergeCell ref="L139:L140"/>
    <mergeCell ref="M139:M140"/>
    <mergeCell ref="B130:B131"/>
    <mergeCell ref="B134:B135"/>
    <mergeCell ref="B141:B142"/>
    <mergeCell ref="K141:K142"/>
    <mergeCell ref="L141:L142"/>
    <mergeCell ref="M141:M142"/>
    <mergeCell ref="B143:B144"/>
    <mergeCell ref="K143:K144"/>
    <mergeCell ref="L143:L144"/>
    <mergeCell ref="M143:M144"/>
    <mergeCell ref="B145:B146"/>
    <mergeCell ref="K145:K146"/>
    <mergeCell ref="L145:L146"/>
    <mergeCell ref="M145:M146"/>
    <mergeCell ref="B95:B96"/>
    <mergeCell ref="A94:A104"/>
    <mergeCell ref="A105:A115"/>
    <mergeCell ref="B106:B107"/>
    <mergeCell ref="K106:K107"/>
    <mergeCell ref="L106:L107"/>
    <mergeCell ref="M106:M107"/>
    <mergeCell ref="A116:A126"/>
    <mergeCell ref="B117:B118"/>
    <mergeCell ref="K117:K118"/>
    <mergeCell ref="L117:L118"/>
    <mergeCell ref="M117:M118"/>
    <mergeCell ref="M125:M126"/>
    <mergeCell ref="B119:B120"/>
    <mergeCell ref="K119:K120"/>
    <mergeCell ref="L119:L120"/>
    <mergeCell ref="M119:M120"/>
    <mergeCell ref="B121:B122"/>
    <mergeCell ref="K121:K122"/>
    <mergeCell ref="L121:L122"/>
    <mergeCell ref="M121:M122"/>
    <mergeCell ref="B123:B124"/>
    <mergeCell ref="K123:K124"/>
    <mergeCell ref="L123:L124"/>
    <mergeCell ref="A83:A93"/>
    <mergeCell ref="B84:B85"/>
    <mergeCell ref="K84:K85"/>
    <mergeCell ref="L84:L85"/>
    <mergeCell ref="M84:M85"/>
    <mergeCell ref="B86:B87"/>
    <mergeCell ref="B90:B91"/>
    <mergeCell ref="B92:B93"/>
    <mergeCell ref="A72:A82"/>
    <mergeCell ref="B73:B74"/>
    <mergeCell ref="K73:K74"/>
    <mergeCell ref="L73:L74"/>
    <mergeCell ref="M73:M74"/>
    <mergeCell ref="B75:B76"/>
    <mergeCell ref="K75:K76"/>
    <mergeCell ref="L75:L76"/>
    <mergeCell ref="M75:M76"/>
    <mergeCell ref="B77:B78"/>
    <mergeCell ref="K77:K78"/>
    <mergeCell ref="L77:L78"/>
    <mergeCell ref="M77:M78"/>
    <mergeCell ref="B79:B80"/>
    <mergeCell ref="K79:K80"/>
    <mergeCell ref="L79:L80"/>
    <mergeCell ref="M79:M80"/>
    <mergeCell ref="B81:B82"/>
    <mergeCell ref="K81:K82"/>
    <mergeCell ref="L81:L82"/>
    <mergeCell ref="M81:M82"/>
    <mergeCell ref="B97:B98"/>
    <mergeCell ref="B99:B100"/>
    <mergeCell ref="B101:B102"/>
    <mergeCell ref="B103:B104"/>
    <mergeCell ref="M103:M104"/>
    <mergeCell ref="L103:L104"/>
    <mergeCell ref="K103:K104"/>
    <mergeCell ref="K97:K98"/>
    <mergeCell ref="L97:L98"/>
    <mergeCell ref="M97:M98"/>
    <mergeCell ref="M99:M100"/>
    <mergeCell ref="L99:L100"/>
    <mergeCell ref="K99:K100"/>
    <mergeCell ref="M101:M102"/>
    <mergeCell ref="L101:L102"/>
    <mergeCell ref="K101:K102"/>
    <mergeCell ref="M95:M96"/>
    <mergeCell ref="L95:L96"/>
    <mergeCell ref="K95:K96"/>
    <mergeCell ref="K92:K93"/>
    <mergeCell ref="L92:L93"/>
    <mergeCell ref="M92:M93"/>
    <mergeCell ref="K86:K87"/>
    <mergeCell ref="L86:L87"/>
    <mergeCell ref="M86:M87"/>
    <mergeCell ref="B88:B89"/>
    <mergeCell ref="K88:K89"/>
    <mergeCell ref="L88:L89"/>
    <mergeCell ref="M88:M89"/>
    <mergeCell ref="K90:K91"/>
    <mergeCell ref="L90:L91"/>
    <mergeCell ref="M90:M91"/>
    <mergeCell ref="L125:L126"/>
    <mergeCell ref="M114:M115"/>
    <mergeCell ref="B108:B109"/>
    <mergeCell ref="K108:K109"/>
    <mergeCell ref="L108:L109"/>
    <mergeCell ref="M108:M109"/>
    <mergeCell ref="B110:B111"/>
    <mergeCell ref="K110:K111"/>
    <mergeCell ref="L110:L111"/>
    <mergeCell ref="M110:M111"/>
    <mergeCell ref="B112:B113"/>
    <mergeCell ref="K112:K113"/>
    <mergeCell ref="L112:L113"/>
    <mergeCell ref="M112:M113"/>
    <mergeCell ref="B114:B115"/>
    <mergeCell ref="K114:K115"/>
    <mergeCell ref="L114:L115"/>
    <mergeCell ref="M123:M124"/>
    <mergeCell ref="B125:B126"/>
    <mergeCell ref="K125:K126"/>
    <mergeCell ref="K134:K135"/>
    <mergeCell ref="L134:L135"/>
    <mergeCell ref="M134:M135"/>
    <mergeCell ref="B136:B137"/>
    <mergeCell ref="K136:K137"/>
    <mergeCell ref="L136:L137"/>
    <mergeCell ref="M136:M137"/>
    <mergeCell ref="K130:K131"/>
    <mergeCell ref="L130:L131"/>
    <mergeCell ref="M130:M131"/>
    <mergeCell ref="B132:B133"/>
    <mergeCell ref="K132:K133"/>
    <mergeCell ref="L132:L133"/>
    <mergeCell ref="M132:M133"/>
    <mergeCell ref="B147:B148"/>
    <mergeCell ref="K147:K148"/>
    <mergeCell ref="L147:L148"/>
    <mergeCell ref="M147:M148"/>
    <mergeCell ref="M158:M159"/>
    <mergeCell ref="B152:B153"/>
    <mergeCell ref="K152:K153"/>
    <mergeCell ref="L152:L153"/>
    <mergeCell ref="M152:M153"/>
    <mergeCell ref="B154:B155"/>
    <mergeCell ref="K154:K155"/>
    <mergeCell ref="L154:L155"/>
    <mergeCell ref="M154:M155"/>
    <mergeCell ref="B156:B157"/>
    <mergeCell ref="K156:K157"/>
    <mergeCell ref="L156:L157"/>
    <mergeCell ref="M156:M157"/>
    <mergeCell ref="B158:B159"/>
    <mergeCell ref="K158:K159"/>
    <mergeCell ref="K169:K170"/>
    <mergeCell ref="L169:L170"/>
    <mergeCell ref="L161:L162"/>
    <mergeCell ref="M161:M162"/>
    <mergeCell ref="A149:A159"/>
    <mergeCell ref="B150:B151"/>
    <mergeCell ref="K150:K151"/>
    <mergeCell ref="L150:L151"/>
    <mergeCell ref="M150:M151"/>
    <mergeCell ref="L158:L159"/>
    <mergeCell ref="A160:A170"/>
    <mergeCell ref="B161:B162"/>
    <mergeCell ref="K161:K162"/>
    <mergeCell ref="M169:M170"/>
    <mergeCell ref="B163:B164"/>
    <mergeCell ref="K163:K164"/>
    <mergeCell ref="L163:L164"/>
    <mergeCell ref="M163:M164"/>
    <mergeCell ref="B165:B166"/>
    <mergeCell ref="K165:K166"/>
    <mergeCell ref="L165:L166"/>
    <mergeCell ref="M165:M166"/>
    <mergeCell ref="B167:B168"/>
    <mergeCell ref="K167:K168"/>
    <mergeCell ref="L167:L168"/>
    <mergeCell ref="M167:M168"/>
    <mergeCell ref="B169:B170"/>
    <mergeCell ref="B172:B173"/>
    <mergeCell ref="K172:K173"/>
    <mergeCell ref="L172:L173"/>
    <mergeCell ref="M191:M192"/>
    <mergeCell ref="B185:B186"/>
    <mergeCell ref="K185:K186"/>
    <mergeCell ref="L185:L186"/>
    <mergeCell ref="M185:M186"/>
    <mergeCell ref="B187:B188"/>
    <mergeCell ref="K187:K188"/>
    <mergeCell ref="L187:L188"/>
    <mergeCell ref="M187:M188"/>
    <mergeCell ref="B189:B190"/>
    <mergeCell ref="K189:K190"/>
    <mergeCell ref="L189:L190"/>
    <mergeCell ref="M189:M190"/>
    <mergeCell ref="B191:B192"/>
    <mergeCell ref="K191:K192"/>
    <mergeCell ref="L191:L192"/>
    <mergeCell ref="B176:B177"/>
    <mergeCell ref="K176:K177"/>
    <mergeCell ref="M176:M177"/>
    <mergeCell ref="B178:B179"/>
    <mergeCell ref="M202:M203"/>
    <mergeCell ref="B196:B197"/>
    <mergeCell ref="K196:K197"/>
    <mergeCell ref="L196:L197"/>
    <mergeCell ref="M196:M197"/>
    <mergeCell ref="B198:B199"/>
    <mergeCell ref="K198:K199"/>
    <mergeCell ref="L198:L199"/>
    <mergeCell ref="M198:M199"/>
    <mergeCell ref="B200:B201"/>
    <mergeCell ref="K200:K201"/>
    <mergeCell ref="L200:L201"/>
    <mergeCell ref="M200:M201"/>
    <mergeCell ref="B202:B203"/>
    <mergeCell ref="K202:K203"/>
    <mergeCell ref="L202:L203"/>
    <mergeCell ref="A204:A214"/>
    <mergeCell ref="B205:B206"/>
    <mergeCell ref="K205:K206"/>
    <mergeCell ref="M213:M214"/>
    <mergeCell ref="B207:B208"/>
    <mergeCell ref="K207:K208"/>
    <mergeCell ref="L207:L208"/>
    <mergeCell ref="M207:M208"/>
    <mergeCell ref="B209:B210"/>
    <mergeCell ref="K209:K210"/>
    <mergeCell ref="L209:L210"/>
    <mergeCell ref="M209:M210"/>
    <mergeCell ref="B211:B212"/>
    <mergeCell ref="K211:K212"/>
    <mergeCell ref="L211:L212"/>
    <mergeCell ref="M211:M212"/>
    <mergeCell ref="B213:B214"/>
    <mergeCell ref="K213:K214"/>
    <mergeCell ref="L213:L214"/>
    <mergeCell ref="L205:L206"/>
    <mergeCell ref="M205:M206"/>
    <mergeCell ref="B216:B217"/>
    <mergeCell ref="K216:K217"/>
    <mergeCell ref="L216:L217"/>
    <mergeCell ref="M235:M236"/>
    <mergeCell ref="B229:B230"/>
    <mergeCell ref="K229:K230"/>
    <mergeCell ref="L229:L230"/>
    <mergeCell ref="M229:M230"/>
    <mergeCell ref="B231:B232"/>
    <mergeCell ref="K231:K232"/>
    <mergeCell ref="L231:L232"/>
    <mergeCell ref="M231:M232"/>
    <mergeCell ref="B233:B234"/>
    <mergeCell ref="K233:K234"/>
    <mergeCell ref="L233:L234"/>
    <mergeCell ref="M233:M234"/>
    <mergeCell ref="B235:B236"/>
    <mergeCell ref="K235:K236"/>
    <mergeCell ref="L235:L236"/>
    <mergeCell ref="M224:M225"/>
    <mergeCell ref="B218:B219"/>
    <mergeCell ref="K218:K219"/>
    <mergeCell ref="L218:L219"/>
    <mergeCell ref="M218:M219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2"/>
  <sheetViews>
    <sheetView topLeftCell="A227" zoomScale="130" zoomScaleNormal="130" workbookViewId="0">
      <selection activeCell="E228" sqref="E228"/>
    </sheetView>
  </sheetViews>
  <sheetFormatPr defaultRowHeight="13.5" x14ac:dyDescent="0.15"/>
  <cols>
    <col min="1" max="1" width="11.625" customWidth="1"/>
    <col min="3" max="3" width="11.5" style="42" customWidth="1"/>
    <col min="18" max="19" width="10.5" bestFit="1" customWidth="1"/>
    <col min="20" max="20" width="12.75" bestFit="1" customWidth="1"/>
    <col min="21" max="23" width="12.875" bestFit="1" customWidth="1"/>
    <col min="24" max="24" width="11.75" bestFit="1" customWidth="1"/>
    <col min="25" max="27" width="12.875" bestFit="1" customWidth="1"/>
    <col min="28" max="28" width="11.75" bestFit="1" customWidth="1"/>
    <col min="29" max="31" width="12.875" bestFit="1" customWidth="1"/>
    <col min="32" max="32" width="12.75" bestFit="1" customWidth="1"/>
    <col min="33" max="33" width="12.875" bestFit="1" customWidth="1"/>
    <col min="34" max="34" width="11.75" bestFit="1" customWidth="1"/>
    <col min="35" max="35" width="12.875" bestFit="1" customWidth="1"/>
  </cols>
  <sheetData>
    <row r="1" spans="1:35" x14ac:dyDescent="0.15">
      <c r="A1" s="32" t="s">
        <v>43</v>
      </c>
      <c r="B1" s="32" t="s">
        <v>45</v>
      </c>
      <c r="C1" s="32" t="s">
        <v>41</v>
      </c>
      <c r="D1" s="32"/>
      <c r="E1" s="32"/>
      <c r="F1" s="32"/>
      <c r="G1" s="32"/>
      <c r="H1" s="32"/>
      <c r="I1" s="32"/>
      <c r="J1" s="32"/>
      <c r="K1" s="32" t="s">
        <v>32</v>
      </c>
      <c r="L1" s="27"/>
      <c r="M1" s="27"/>
    </row>
    <row r="2" spans="1:35" x14ac:dyDescent="0.15">
      <c r="A2" s="32"/>
      <c r="B2" s="32"/>
      <c r="C2" s="5"/>
      <c r="D2" s="5" t="s">
        <v>16</v>
      </c>
      <c r="E2" s="5" t="s">
        <v>17</v>
      </c>
      <c r="F2" s="5" t="s">
        <v>19</v>
      </c>
      <c r="G2" s="5" t="s">
        <v>31</v>
      </c>
      <c r="H2" s="6" t="s">
        <v>40</v>
      </c>
      <c r="I2" s="5" t="s">
        <v>27</v>
      </c>
      <c r="J2" s="5" t="s">
        <v>26</v>
      </c>
      <c r="K2" s="32" t="s">
        <v>32</v>
      </c>
      <c r="L2" s="32" t="s">
        <v>91</v>
      </c>
      <c r="M2" s="32" t="s">
        <v>92</v>
      </c>
    </row>
    <row r="3" spans="1:35" x14ac:dyDescent="0.15">
      <c r="A3" s="27" t="s">
        <v>48</v>
      </c>
      <c r="B3" s="10"/>
      <c r="C3" s="5" t="s">
        <v>46</v>
      </c>
      <c r="D3" s="6">
        <v>0</v>
      </c>
      <c r="E3" s="6">
        <v>0</v>
      </c>
      <c r="F3" s="6">
        <v>0</v>
      </c>
      <c r="G3" s="6">
        <v>4</v>
      </c>
      <c r="H3" s="6">
        <v>4</v>
      </c>
      <c r="I3" s="6">
        <v>4</v>
      </c>
      <c r="J3" s="6">
        <f>SUM(D3:I3)</f>
        <v>12</v>
      </c>
      <c r="K3" s="32"/>
      <c r="L3" s="32"/>
      <c r="M3" s="32"/>
      <c r="R3" t="s">
        <v>133</v>
      </c>
      <c r="S3" t="s">
        <v>134</v>
      </c>
      <c r="T3" t="s">
        <v>135</v>
      </c>
      <c r="U3" t="s">
        <v>136</v>
      </c>
    </row>
    <row r="4" spans="1:35" ht="22.5" customHeight="1" x14ac:dyDescent="0.15">
      <c r="A4" s="27"/>
      <c r="B4" s="33" t="s">
        <v>95</v>
      </c>
      <c r="C4" s="5" t="s">
        <v>47</v>
      </c>
      <c r="D4" s="6">
        <f>算法映射结果!R107</f>
        <v>8</v>
      </c>
      <c r="E4" s="6">
        <f>算法映射结果!S107</f>
        <v>8</v>
      </c>
      <c r="F4" s="6">
        <f>算法映射结果!T107</f>
        <v>8</v>
      </c>
      <c r="G4" s="6">
        <f>算法映射结果!U107</f>
        <v>8</v>
      </c>
      <c r="H4" s="6">
        <f>算法映射结果!V107</f>
        <v>8</v>
      </c>
      <c r="I4" s="6">
        <f>算法映射结果!W107</f>
        <v>0</v>
      </c>
      <c r="J4" s="6">
        <f>SUM(D4:I4)</f>
        <v>40</v>
      </c>
      <c r="K4" s="35">
        <f>128*算法映射结果!N20</f>
        <v>59.534883720930232</v>
      </c>
      <c r="L4" s="35">
        <f>(D4*算法映射结果!K$16+E4*算法映射结果!L$16+F4*算法映射结果!M$16+G4*算法映射结果!N$16+H4*算法映射结果!O$16+I4*算法映射结果!P$16+算法映射结果!Q107*算法映射结果!Q$16)/1000000</f>
        <v>0.24629599999999999</v>
      </c>
      <c r="M4" s="35">
        <f>K4/L4</f>
        <v>241.72087131309576</v>
      </c>
      <c r="N4" s="18">
        <f>J5</f>
        <v>0.3</v>
      </c>
      <c r="O4" s="18">
        <f>K4</f>
        <v>59.534883720930232</v>
      </c>
      <c r="P4" s="18">
        <f>L4</f>
        <v>0.24629599999999999</v>
      </c>
      <c r="Q4" s="18">
        <f>M4</f>
        <v>241.72087131309576</v>
      </c>
      <c r="R4" s="18">
        <f>M15</f>
        <v>80.573623771031919</v>
      </c>
      <c r="S4" s="18">
        <f>M26</f>
        <v>120.86043565654788</v>
      </c>
      <c r="T4" s="18">
        <f>M37</f>
        <v>96.688348525238311</v>
      </c>
      <c r="U4" s="18">
        <f>M48</f>
        <v>120.86043565654788</v>
      </c>
      <c r="V4" s="18">
        <f>M59</f>
        <v>48.344174262619156</v>
      </c>
      <c r="W4" s="18">
        <f>M70</f>
        <v>69.063106089455928</v>
      </c>
      <c r="X4" s="18">
        <f>M81</f>
        <v>80.573623771031919</v>
      </c>
      <c r="Y4" s="18">
        <f>M92</f>
        <v>48.344174262619156</v>
      </c>
      <c r="Z4" s="18">
        <f>M103</f>
        <v>120.86043565654788</v>
      </c>
      <c r="AA4" s="18">
        <f>M114</f>
        <v>80.573623771031919</v>
      </c>
      <c r="AB4" s="18">
        <f>M125</f>
        <v>60.430217828273939</v>
      </c>
      <c r="AC4" s="18">
        <f>M136</f>
        <v>80.573623771031919</v>
      </c>
      <c r="AD4" s="18">
        <f>M147</f>
        <v>80.573623771031919</v>
      </c>
      <c r="AE4" s="18">
        <f>N147</f>
        <v>8.3333333333333329E-2</v>
      </c>
      <c r="AF4" s="18"/>
      <c r="AG4" s="18"/>
      <c r="AH4" s="18"/>
      <c r="AI4" s="18"/>
    </row>
    <row r="5" spans="1:35" x14ac:dyDescent="0.15">
      <c r="A5" s="27"/>
      <c r="B5" s="34"/>
      <c r="C5" s="5" t="s">
        <v>39</v>
      </c>
      <c r="D5" s="7">
        <f>D3/D4</f>
        <v>0</v>
      </c>
      <c r="E5" s="7">
        <f>E3/E4</f>
        <v>0</v>
      </c>
      <c r="F5" s="7">
        <f>F3/F4</f>
        <v>0</v>
      </c>
      <c r="G5" s="7">
        <f>G3/G4</f>
        <v>0.5</v>
      </c>
      <c r="H5" s="7">
        <f>H3/H4</f>
        <v>0.5</v>
      </c>
      <c r="I5" s="7" t="s">
        <v>87</v>
      </c>
      <c r="J5" s="7">
        <f>J3/J4</f>
        <v>0.3</v>
      </c>
      <c r="K5" s="36"/>
      <c r="L5" s="36"/>
      <c r="M5" s="36"/>
      <c r="N5" s="19">
        <f>M4</f>
        <v>241.72087131309576</v>
      </c>
      <c r="R5" s="19">
        <f t="shared" ref="R5:R13" si="0">N5</f>
        <v>241.72087131309576</v>
      </c>
      <c r="S5" s="19">
        <f t="shared" ref="S5:S13" si="1">N16</f>
        <v>80.573623771031919</v>
      </c>
      <c r="T5" s="19">
        <f t="shared" ref="T5:T13" si="2">N27</f>
        <v>120.86043565654788</v>
      </c>
      <c r="U5" s="19">
        <f t="shared" ref="U5:U13" si="3">N38</f>
        <v>96.688348525238311</v>
      </c>
      <c r="V5" s="19">
        <f t="shared" ref="V5:V11" si="4">N49</f>
        <v>120.86043565654788</v>
      </c>
      <c r="W5" s="19">
        <f t="shared" ref="W5:W13" si="5">$N60</f>
        <v>48.344174262619156</v>
      </c>
      <c r="X5" s="19">
        <f t="shared" ref="X5:X13" si="6">$N71</f>
        <v>69.063106089455928</v>
      </c>
      <c r="Y5" s="19">
        <f t="shared" ref="Y5:Y13" si="7">$N82</f>
        <v>80.573623771031919</v>
      </c>
      <c r="Z5" s="19">
        <f t="shared" ref="Z5:Z13" si="8">$N93</f>
        <v>48.344174262619156</v>
      </c>
      <c r="AA5" s="19">
        <f t="shared" ref="AA5:AA13" si="9">$N104</f>
        <v>120.86043565654788</v>
      </c>
      <c r="AB5" s="19">
        <f t="shared" ref="AB5:AB13" si="10">$N115</f>
        <v>80.573623771031919</v>
      </c>
      <c r="AC5" s="19">
        <f t="shared" ref="AC5:AC13" si="11">$N126</f>
        <v>60.430217828273939</v>
      </c>
      <c r="AD5" s="19">
        <f t="shared" ref="AD5:AD13" si="12">$N137</f>
        <v>80.573623771031919</v>
      </c>
      <c r="AE5" s="19">
        <f t="shared" ref="AE5:AE13" si="13">$N148</f>
        <v>80.573623771031919</v>
      </c>
      <c r="AF5" s="18"/>
    </row>
    <row r="6" spans="1:35" x14ac:dyDescent="0.15">
      <c r="A6" s="27"/>
      <c r="B6" s="37" t="s">
        <v>12</v>
      </c>
      <c r="C6" s="5" t="s">
        <v>47</v>
      </c>
      <c r="D6" s="6">
        <f>算法映射结果!R144</f>
        <v>8</v>
      </c>
      <c r="E6" s="6">
        <f>算法映射结果!S144</f>
        <v>8</v>
      </c>
      <c r="F6" s="6">
        <f>算法映射结果!T144</f>
        <v>8</v>
      </c>
      <c r="G6" s="6">
        <f>算法映射结果!U144</f>
        <v>16</v>
      </c>
      <c r="H6" s="6">
        <f>算法映射结果!V144</f>
        <v>8</v>
      </c>
      <c r="I6" s="6">
        <f>算法映射结果!W144</f>
        <v>8</v>
      </c>
      <c r="J6" s="6">
        <f>SUM(D6:I6)</f>
        <v>56</v>
      </c>
      <c r="K6" s="35">
        <f>128*算法映射结果!N22</f>
        <v>32.904884318766065</v>
      </c>
      <c r="L6" s="35">
        <f>(D6*算法映射结果!K$16+E6*算法映射结果!L$16+F6*算法映射结果!M$16+G6*算法映射结果!N$16+H6*算法映射结果!O$16+I6*算法映射结果!P$16+算法映射结果!Q144*算法映射结果!Q$16)/1000000</f>
        <v>0.31753599999999998</v>
      </c>
      <c r="M6" s="35">
        <f>K6/L6</f>
        <v>103.62568124170508</v>
      </c>
      <c r="N6" s="18">
        <f>J7</f>
        <v>0.21428571428571427</v>
      </c>
      <c r="O6" s="18">
        <f>K6</f>
        <v>32.904884318766065</v>
      </c>
      <c r="P6" s="18">
        <f>L6</f>
        <v>0.31753599999999998</v>
      </c>
      <c r="Q6" s="18">
        <f>M6</f>
        <v>103.62568124170508</v>
      </c>
      <c r="R6" s="18">
        <f>M17</f>
        <v>34.541893747235029</v>
      </c>
      <c r="S6" s="18">
        <f>M28</f>
        <v>17.270946873617515</v>
      </c>
      <c r="T6" s="18">
        <f>M39</f>
        <v>34.541893747235029</v>
      </c>
      <c r="U6" s="18">
        <f>M50</f>
        <v>51.81284062085254</v>
      </c>
      <c r="V6" s="18">
        <f>M61</f>
        <v>20.725136248341016</v>
      </c>
      <c r="W6" s="18">
        <f>M72</f>
        <v>23.027929164823352</v>
      </c>
      <c r="X6" s="18">
        <f>M83</f>
        <v>34.541893747235029</v>
      </c>
      <c r="Y6" s="18">
        <f>M94</f>
        <v>18.841032953037288</v>
      </c>
      <c r="Z6" s="18">
        <f>M105</f>
        <v>34.541893747235029</v>
      </c>
      <c r="AA6" s="18">
        <f>M116</f>
        <v>34.541893747235029</v>
      </c>
      <c r="AB6" s="18">
        <f>M127</f>
        <v>25.90642031042627</v>
      </c>
      <c r="AC6" s="18">
        <f>M138</f>
        <v>34.541893747235029</v>
      </c>
      <c r="AD6" s="18">
        <f>M149</f>
        <v>34.541893747235029</v>
      </c>
      <c r="AE6" s="18">
        <f t="shared" si="13"/>
        <v>5.9523809523809521E-2</v>
      </c>
      <c r="AF6" s="18"/>
    </row>
    <row r="7" spans="1:35" x14ac:dyDescent="0.15">
      <c r="A7" s="27"/>
      <c r="B7" s="38"/>
      <c r="C7" s="5" t="s">
        <v>39</v>
      </c>
      <c r="D7" s="11">
        <f t="shared" ref="D7:J7" si="14">D3/D6</f>
        <v>0</v>
      </c>
      <c r="E7" s="11">
        <f t="shared" si="14"/>
        <v>0</v>
      </c>
      <c r="F7" s="11">
        <f t="shared" si="14"/>
        <v>0</v>
      </c>
      <c r="G7" s="11">
        <f t="shared" si="14"/>
        <v>0.25</v>
      </c>
      <c r="H7" s="11">
        <f t="shared" si="14"/>
        <v>0.5</v>
      </c>
      <c r="I7" s="11">
        <f t="shared" si="14"/>
        <v>0.5</v>
      </c>
      <c r="J7" s="11">
        <f t="shared" si="14"/>
        <v>0.21428571428571427</v>
      </c>
      <c r="K7" s="36"/>
      <c r="L7" s="36"/>
      <c r="M7" s="36"/>
      <c r="N7" s="19">
        <f>M6</f>
        <v>103.62568124170508</v>
      </c>
      <c r="R7" s="19">
        <f t="shared" si="0"/>
        <v>103.62568124170508</v>
      </c>
      <c r="S7" s="19">
        <f t="shared" si="1"/>
        <v>34.541893747235029</v>
      </c>
      <c r="T7" s="19">
        <f t="shared" si="2"/>
        <v>17.270946873617515</v>
      </c>
      <c r="U7" s="19">
        <f t="shared" si="3"/>
        <v>34.541893747235029</v>
      </c>
      <c r="V7" s="19">
        <f t="shared" si="4"/>
        <v>51.81284062085254</v>
      </c>
      <c r="W7" s="19">
        <f t="shared" si="5"/>
        <v>20.725136248341016</v>
      </c>
      <c r="X7" s="19">
        <f t="shared" si="6"/>
        <v>23.027929164823352</v>
      </c>
      <c r="Y7" s="19">
        <f t="shared" si="7"/>
        <v>34.541893747235029</v>
      </c>
      <c r="Z7" s="19">
        <f t="shared" si="8"/>
        <v>18.841032953037288</v>
      </c>
      <c r="AA7" s="19">
        <f t="shared" si="9"/>
        <v>34.541893747235029</v>
      </c>
      <c r="AB7" s="19">
        <f t="shared" si="10"/>
        <v>34.541893747235029</v>
      </c>
      <c r="AC7" s="19">
        <f t="shared" si="11"/>
        <v>25.90642031042627</v>
      </c>
      <c r="AD7" s="19">
        <f t="shared" si="12"/>
        <v>34.541893747235029</v>
      </c>
      <c r="AE7" s="19">
        <f t="shared" si="13"/>
        <v>34.541893747235029</v>
      </c>
      <c r="AF7" s="18"/>
    </row>
    <row r="8" spans="1:35" x14ac:dyDescent="0.15">
      <c r="A8" s="27"/>
      <c r="B8" s="37" t="s">
        <v>36</v>
      </c>
      <c r="C8" s="5" t="s">
        <v>47</v>
      </c>
      <c r="D8" s="12">
        <f>算法映射结果!R181</f>
        <v>16</v>
      </c>
      <c r="E8" s="12">
        <f>算法映射结果!S181</f>
        <v>24</v>
      </c>
      <c r="F8" s="12">
        <f>算法映射结果!T181</f>
        <v>8</v>
      </c>
      <c r="G8" s="12">
        <f>算法映射结果!U181</f>
        <v>24</v>
      </c>
      <c r="H8" s="12">
        <f>算法映射结果!V181</f>
        <v>4</v>
      </c>
      <c r="I8" s="12">
        <f>算法映射结果!W181</f>
        <v>8</v>
      </c>
      <c r="J8" s="12">
        <f>SUM(D8:I8)</f>
        <v>84</v>
      </c>
      <c r="K8" s="35">
        <f>128*算法映射结果!N24</f>
        <v>9.9378881987577632</v>
      </c>
      <c r="L8" s="35">
        <f>(D8*算法映射结果!K$16+E8*算法映射结果!L$16+F8*算法映射结果!M$16+G8*算法映射结果!N$16+H8*算法映射结果!O$16+I8*算法映射结果!P$16+算法映射结果!Q181*算法映射结果!Q$16)/1000000</f>
        <v>0.312249</v>
      </c>
      <c r="M8" s="35">
        <f>K8/L8</f>
        <v>31.826805526223506</v>
      </c>
      <c r="N8" s="18">
        <f>J9</f>
        <v>0.14285714285714285</v>
      </c>
      <c r="O8" s="18">
        <f>K8</f>
        <v>9.9378881987577632</v>
      </c>
      <c r="P8" s="18">
        <f>L8</f>
        <v>0.312249</v>
      </c>
      <c r="Q8" s="18">
        <f>M8</f>
        <v>31.826805526223506</v>
      </c>
      <c r="R8" s="18" t="str">
        <f>M19</f>
        <v>/</v>
      </c>
      <c r="S8" s="18">
        <f>M30</f>
        <v>21.217870350815669</v>
      </c>
      <c r="T8" s="18">
        <f>M41</f>
        <v>21.217870350815669</v>
      </c>
      <c r="U8" s="18">
        <f>M52</f>
        <v>31.826805526223506</v>
      </c>
      <c r="V8" s="18">
        <f>M63</f>
        <v>15.913402763111753</v>
      </c>
      <c r="W8" s="18">
        <f>M74</f>
        <v>15.913402763111753</v>
      </c>
      <c r="X8" s="18">
        <f>M85</f>
        <v>31.826805526223506</v>
      </c>
      <c r="Y8" s="18">
        <f>M96</f>
        <v>9.0933730074924295</v>
      </c>
      <c r="Z8" s="18">
        <f>M107</f>
        <v>21.217870350815669</v>
      </c>
      <c r="AA8" s="18">
        <f>M118</f>
        <v>31.826805526223506</v>
      </c>
      <c r="AB8" s="18">
        <f>M129</f>
        <v>7.9567013815558765</v>
      </c>
      <c r="AC8" s="18">
        <f>M140</f>
        <v>14.592995340347137</v>
      </c>
      <c r="AD8" s="18">
        <f>M151</f>
        <v>15.913402763111753</v>
      </c>
      <c r="AE8" s="18">
        <f t="shared" si="13"/>
        <v>5.9523809523809521E-2</v>
      </c>
      <c r="AF8" s="18"/>
    </row>
    <row r="9" spans="1:35" x14ac:dyDescent="0.15">
      <c r="A9" s="27"/>
      <c r="B9" s="38"/>
      <c r="C9" s="5" t="s">
        <v>39</v>
      </c>
      <c r="D9" s="11">
        <f t="shared" ref="D9:J9" si="15">D3/D8</f>
        <v>0</v>
      </c>
      <c r="E9" s="11">
        <f t="shared" si="15"/>
        <v>0</v>
      </c>
      <c r="F9" s="11">
        <f t="shared" si="15"/>
        <v>0</v>
      </c>
      <c r="G9" s="11">
        <f t="shared" si="15"/>
        <v>0.16666666666666666</v>
      </c>
      <c r="H9" s="11">
        <f t="shared" si="15"/>
        <v>1</v>
      </c>
      <c r="I9" s="11">
        <f t="shared" si="15"/>
        <v>0.5</v>
      </c>
      <c r="J9" s="11">
        <f t="shared" si="15"/>
        <v>0.14285714285714285</v>
      </c>
      <c r="K9" s="36"/>
      <c r="L9" s="36"/>
      <c r="M9" s="36"/>
      <c r="N9" s="19">
        <f>M8</f>
        <v>31.826805526223506</v>
      </c>
      <c r="R9" s="19">
        <f t="shared" si="0"/>
        <v>31.826805526223506</v>
      </c>
      <c r="S9" s="18" t="str">
        <f t="shared" si="1"/>
        <v>/</v>
      </c>
      <c r="T9" s="19">
        <f t="shared" si="2"/>
        <v>21.217870350815669</v>
      </c>
      <c r="U9" s="19">
        <f t="shared" si="3"/>
        <v>21.217870350815669</v>
      </c>
      <c r="V9" s="19">
        <f t="shared" si="4"/>
        <v>31.826805526223506</v>
      </c>
      <c r="W9" s="19">
        <f t="shared" si="5"/>
        <v>15.913402763111753</v>
      </c>
      <c r="X9" s="19">
        <f t="shared" si="6"/>
        <v>15.913402763111753</v>
      </c>
      <c r="Y9" s="19">
        <f t="shared" si="7"/>
        <v>31.826805526223506</v>
      </c>
      <c r="Z9" s="19">
        <f t="shared" si="8"/>
        <v>9.0933730074924295</v>
      </c>
      <c r="AA9" s="19">
        <f t="shared" si="9"/>
        <v>21.217870350815669</v>
      </c>
      <c r="AB9" s="19">
        <f t="shared" si="10"/>
        <v>31.826805526223506</v>
      </c>
      <c r="AC9" s="19">
        <f t="shared" si="11"/>
        <v>7.9567013815558765</v>
      </c>
      <c r="AD9" s="19">
        <f t="shared" si="12"/>
        <v>14.592995340347137</v>
      </c>
      <c r="AE9" s="19">
        <f t="shared" si="13"/>
        <v>15.913402763111753</v>
      </c>
      <c r="AF9" s="18"/>
    </row>
    <row r="10" spans="1:35" x14ac:dyDescent="0.15">
      <c r="A10" s="27"/>
      <c r="B10" s="37" t="s">
        <v>37</v>
      </c>
      <c r="C10" s="5" t="s">
        <v>47</v>
      </c>
      <c r="D10" s="6">
        <f>算法映射结果!R70</f>
        <v>8</v>
      </c>
      <c r="E10" s="6">
        <f>算法映射结果!S70</f>
        <v>16</v>
      </c>
      <c r="F10" s="6">
        <f>算法映射结果!T70</f>
        <v>4</v>
      </c>
      <c r="G10" s="6">
        <f>算法映射结果!U70</f>
        <v>8</v>
      </c>
      <c r="H10" s="6">
        <f>算法映射结果!V70</f>
        <v>8</v>
      </c>
      <c r="I10" s="6">
        <f>算法映射结果!W70</f>
        <v>0</v>
      </c>
      <c r="J10" s="6">
        <f>SUM(D10:I10)</f>
        <v>44</v>
      </c>
      <c r="K10" s="35">
        <f>128*算法映射结果!N26</f>
        <v>64</v>
      </c>
      <c r="L10" s="35">
        <f>(D10*算法映射结果!K$16+E10*算法映射结果!L$16+F10*算法映射结果!M$16+G10*算法映射结果!N$16+H10*算法映射结果!O$16+I10*算法映射结果!P$16+算法映射结果!Q70*算法映射结果!Q$16)/1000000</f>
        <v>0.23305200000000001</v>
      </c>
      <c r="M10" s="35">
        <f>K10/L10</f>
        <v>274.61682371316272</v>
      </c>
      <c r="N10" s="18">
        <f>J11</f>
        <v>0.27272727272727271</v>
      </c>
      <c r="O10" s="18">
        <f>K10</f>
        <v>64</v>
      </c>
      <c r="P10" s="18">
        <f>L10</f>
        <v>0.23305200000000001</v>
      </c>
      <c r="Q10" s="18">
        <f>M10</f>
        <v>274.61682371316272</v>
      </c>
      <c r="R10" s="18">
        <f>M21</f>
        <v>68.654205928290679</v>
      </c>
      <c r="S10" s="18">
        <f>M32</f>
        <v>137.30841185658136</v>
      </c>
      <c r="T10" s="18">
        <f>M43</f>
        <v>91.538941237720906</v>
      </c>
      <c r="U10" s="18">
        <f>M54</f>
        <v>137.30841185658136</v>
      </c>
      <c r="V10" s="18">
        <f>M65</f>
        <v>54.92336474263255</v>
      </c>
      <c r="W10" s="18">
        <f>M76</f>
        <v>68.654205928290679</v>
      </c>
      <c r="X10" s="18">
        <f>M87</f>
        <v>68.654205928290679</v>
      </c>
      <c r="Y10" s="18">
        <f>M98</f>
        <v>45.769470618860453</v>
      </c>
      <c r="Z10" s="18">
        <f>M109</f>
        <v>91.538941237720906</v>
      </c>
      <c r="AA10" s="18">
        <f>M120</f>
        <v>68.654205928290679</v>
      </c>
      <c r="AB10" s="18">
        <f>M131</f>
        <v>68.654205928290679</v>
      </c>
      <c r="AC10" s="18">
        <f>M142</f>
        <v>73.084222715033192</v>
      </c>
      <c r="AD10" s="18">
        <f>M153</f>
        <v>91.538941237720906</v>
      </c>
      <c r="AE10" s="18">
        <f t="shared" si="13"/>
        <v>7.575757575757576E-2</v>
      </c>
      <c r="AF10" s="18"/>
    </row>
    <row r="11" spans="1:35" x14ac:dyDescent="0.15">
      <c r="A11" s="27"/>
      <c r="B11" s="38"/>
      <c r="C11" s="5" t="s">
        <v>39</v>
      </c>
      <c r="D11" s="7">
        <f>D3/D10</f>
        <v>0</v>
      </c>
      <c r="E11" s="7">
        <f>E3/E10</f>
        <v>0</v>
      </c>
      <c r="F11" s="7">
        <f>F3/F10</f>
        <v>0</v>
      </c>
      <c r="G11" s="7">
        <f>G3/G10</f>
        <v>0.5</v>
      </c>
      <c r="H11" s="7">
        <f>H3/H10</f>
        <v>0.5</v>
      </c>
      <c r="I11" s="7" t="s">
        <v>88</v>
      </c>
      <c r="J11" s="7">
        <f>J3/J10</f>
        <v>0.27272727272727271</v>
      </c>
      <c r="K11" s="36"/>
      <c r="L11" s="36"/>
      <c r="M11" s="36"/>
      <c r="N11" s="19">
        <f>M10</f>
        <v>274.61682371316272</v>
      </c>
      <c r="R11" s="19">
        <f t="shared" si="0"/>
        <v>274.61682371316272</v>
      </c>
      <c r="S11" s="19">
        <f t="shared" si="1"/>
        <v>68.654205928290679</v>
      </c>
      <c r="T11" s="19">
        <f t="shared" si="2"/>
        <v>137.30841185658136</v>
      </c>
      <c r="U11" s="19">
        <f t="shared" si="3"/>
        <v>91.538941237720906</v>
      </c>
      <c r="V11" s="19">
        <f t="shared" si="4"/>
        <v>137.30841185658136</v>
      </c>
      <c r="W11" s="19">
        <f t="shared" si="5"/>
        <v>54.92336474263255</v>
      </c>
      <c r="X11" s="19">
        <f t="shared" si="6"/>
        <v>68.654205928290679</v>
      </c>
      <c r="Y11" s="19">
        <f t="shared" si="7"/>
        <v>68.654205928290679</v>
      </c>
      <c r="Z11" s="19">
        <f t="shared" si="8"/>
        <v>45.769470618860453</v>
      </c>
      <c r="AA11" s="19">
        <f t="shared" si="9"/>
        <v>91.538941237720906</v>
      </c>
      <c r="AB11" s="19">
        <f t="shared" si="10"/>
        <v>68.654205928290679</v>
      </c>
      <c r="AC11" s="19">
        <f t="shared" si="11"/>
        <v>68.654205928290679</v>
      </c>
      <c r="AD11" s="19">
        <f t="shared" si="12"/>
        <v>73.084222715033192</v>
      </c>
      <c r="AE11" s="19">
        <f t="shared" si="13"/>
        <v>91.538941237720906</v>
      </c>
      <c r="AF11" s="18"/>
    </row>
    <row r="12" spans="1:35" x14ac:dyDescent="0.15">
      <c r="A12" s="27"/>
      <c r="B12" s="39" t="s">
        <v>38</v>
      </c>
      <c r="C12" s="5" t="s">
        <v>47</v>
      </c>
      <c r="D12" s="17">
        <f>算法映射结果!R33</f>
        <v>7</v>
      </c>
      <c r="E12" s="17">
        <f>算法映射结果!S33</f>
        <v>7</v>
      </c>
      <c r="F12" s="17">
        <f>算法映射结果!T33</f>
        <v>3</v>
      </c>
      <c r="G12" s="17">
        <f>算法映射结果!U33</f>
        <v>6</v>
      </c>
      <c r="H12" s="17">
        <f>算法映射结果!V33</f>
        <v>4</v>
      </c>
      <c r="I12" s="17">
        <f>算法映射结果!W33</f>
        <v>4</v>
      </c>
      <c r="J12" s="17">
        <v>31</v>
      </c>
      <c r="K12" s="35">
        <f>128*算法映射结果!N28</f>
        <v>64</v>
      </c>
      <c r="L12" s="35">
        <f>(D12*算法映射结果!K$16+E12*算法映射结果!L$16+F12*算法映射结果!M$16+G12*算法映射结果!N$16+H12*算法映射结果!O$16+I12*算法映射结果!P$16+算法映射结果!Q33*算法映射结果!Q$16)/1000000</f>
        <v>0.21779699999999999</v>
      </c>
      <c r="M12" s="35">
        <f>K12/L12</f>
        <v>293.8516141177335</v>
      </c>
      <c r="N12" s="18">
        <f>J13</f>
        <v>0.38709677419354838</v>
      </c>
      <c r="O12" s="18">
        <f>K12</f>
        <v>64</v>
      </c>
      <c r="P12" s="18">
        <f>L12</f>
        <v>0.21779699999999999</v>
      </c>
      <c r="Q12" s="18">
        <f>M12</f>
        <v>293.8516141177335</v>
      </c>
      <c r="R12" s="18">
        <f>M23</f>
        <v>146.92580705886675</v>
      </c>
      <c r="S12" s="18">
        <f>M34</f>
        <v>293.8516141177335</v>
      </c>
      <c r="T12" s="18">
        <f>M45</f>
        <v>146.92580705886675</v>
      </c>
      <c r="U12" s="18">
        <f>M56</f>
        <v>220.38871058830011</v>
      </c>
      <c r="V12" s="18">
        <f>M67</f>
        <v>73.462903529433376</v>
      </c>
      <c r="W12" s="18">
        <f>M78</f>
        <v>132.26611114899984</v>
      </c>
      <c r="X12" s="18">
        <f>M89</f>
        <v>146.92580705886675</v>
      </c>
      <c r="Y12" s="18">
        <f>M100</f>
        <v>58.770322823546692</v>
      </c>
      <c r="Z12" s="18">
        <f>M111</f>
        <v>146.92580705886675</v>
      </c>
      <c r="AA12" s="18">
        <f>M122</f>
        <v>146.92580705886675</v>
      </c>
      <c r="AB12" s="18">
        <f>M133</f>
        <v>110.19435529415006</v>
      </c>
      <c r="AC12" s="18">
        <f>M144</f>
        <v>146.92580705886675</v>
      </c>
      <c r="AD12" s="18">
        <f>M155</f>
        <v>146.92580705886675</v>
      </c>
      <c r="AE12" s="18">
        <f t="shared" si="13"/>
        <v>0.16129032258064516</v>
      </c>
      <c r="AF12" s="18"/>
    </row>
    <row r="13" spans="1:35" x14ac:dyDescent="0.15">
      <c r="A13" s="27"/>
      <c r="B13" s="40"/>
      <c r="C13" s="5" t="s">
        <v>39</v>
      </c>
      <c r="D13" s="13">
        <f t="shared" ref="D13:J13" si="16">D3/D12</f>
        <v>0</v>
      </c>
      <c r="E13" s="13">
        <f t="shared" si="16"/>
        <v>0</v>
      </c>
      <c r="F13" s="13">
        <f t="shared" si="16"/>
        <v>0</v>
      </c>
      <c r="G13" s="13">
        <f t="shared" si="16"/>
        <v>0.66666666666666663</v>
      </c>
      <c r="H13" s="13">
        <f t="shared" si="16"/>
        <v>1</v>
      </c>
      <c r="I13" s="13">
        <f t="shared" si="16"/>
        <v>1</v>
      </c>
      <c r="J13" s="13">
        <f t="shared" si="16"/>
        <v>0.38709677419354838</v>
      </c>
      <c r="K13" s="36"/>
      <c r="L13" s="36"/>
      <c r="M13" s="36"/>
      <c r="N13" s="19">
        <f>M12</f>
        <v>293.8516141177335</v>
      </c>
      <c r="R13" s="19">
        <f t="shared" si="0"/>
        <v>293.8516141177335</v>
      </c>
      <c r="S13" s="19">
        <f t="shared" si="1"/>
        <v>146.92580705886675</v>
      </c>
      <c r="T13" s="19">
        <f t="shared" si="2"/>
        <v>293.8516141177335</v>
      </c>
      <c r="U13" s="19">
        <f t="shared" si="3"/>
        <v>146.92580705886675</v>
      </c>
      <c r="V13" s="19">
        <f>N57</f>
        <v>220.38871058830011</v>
      </c>
      <c r="W13" s="19">
        <f t="shared" si="5"/>
        <v>73.462903529433376</v>
      </c>
      <c r="X13" s="19">
        <f t="shared" si="6"/>
        <v>132.26611114899984</v>
      </c>
      <c r="Y13" s="19">
        <f t="shared" si="7"/>
        <v>146.92580705886675</v>
      </c>
      <c r="Z13" s="19">
        <f t="shared" si="8"/>
        <v>58.770322823546692</v>
      </c>
      <c r="AA13" s="19">
        <f t="shared" si="9"/>
        <v>146.92580705886675</v>
      </c>
      <c r="AB13" s="19">
        <f t="shared" si="10"/>
        <v>146.92580705886675</v>
      </c>
      <c r="AC13" s="19">
        <f t="shared" si="11"/>
        <v>110.19435529415006</v>
      </c>
      <c r="AD13" s="19">
        <f t="shared" si="12"/>
        <v>146.92580705886675</v>
      </c>
      <c r="AE13" s="19">
        <f t="shared" si="13"/>
        <v>146.92580705886675</v>
      </c>
      <c r="AF13" s="18"/>
    </row>
    <row r="14" spans="1:35" x14ac:dyDescent="0.15">
      <c r="A14" s="27" t="s">
        <v>50</v>
      </c>
      <c r="B14" s="10"/>
      <c r="C14" s="5" t="s">
        <v>46</v>
      </c>
      <c r="D14" s="6">
        <v>0</v>
      </c>
      <c r="E14" s="6">
        <v>0</v>
      </c>
      <c r="F14" s="6">
        <v>2</v>
      </c>
      <c r="G14" s="6">
        <v>3</v>
      </c>
      <c r="H14" s="6">
        <v>2</v>
      </c>
      <c r="I14" s="6">
        <v>0</v>
      </c>
      <c r="J14" s="6">
        <f>SUM(D14:I14)</f>
        <v>7</v>
      </c>
      <c r="K14" s="8"/>
      <c r="L14" s="8"/>
      <c r="M14" s="8"/>
      <c r="R14" s="20"/>
    </row>
    <row r="15" spans="1:35" ht="22.5" customHeight="1" x14ac:dyDescent="0.15">
      <c r="A15" s="27"/>
      <c r="B15" s="26" t="s">
        <v>95</v>
      </c>
      <c r="C15" s="5" t="s">
        <v>47</v>
      </c>
      <c r="D15" s="6">
        <f>算法映射结果!R108</f>
        <v>12</v>
      </c>
      <c r="E15" s="6">
        <f>算法映射结果!S108</f>
        <v>12</v>
      </c>
      <c r="F15" s="6">
        <f>算法映射结果!T108</f>
        <v>12</v>
      </c>
      <c r="G15" s="6">
        <f>算法映射结果!U108</f>
        <v>12</v>
      </c>
      <c r="H15" s="6">
        <f>算法映射结果!V108</f>
        <v>12</v>
      </c>
      <c r="I15" s="6">
        <f>算法映射结果!W108</f>
        <v>0</v>
      </c>
      <c r="J15" s="6">
        <f>SUM(D15:I15)</f>
        <v>60</v>
      </c>
      <c r="K15" s="28">
        <f>64*算法映射结果!N20</f>
        <v>29.767441860465116</v>
      </c>
      <c r="L15" s="29">
        <f>(D15*算法映射结果!K$16+E15*算法映射结果!L$16+F15*算法映射结果!M$16+G15*算法映射结果!N$16+H15*算法映射结果!O$16+I15*算法映射结果!P$16+算法映射结果!Q108*算法映射结果!Q$16)/1000000</f>
        <v>0.36944399999999999</v>
      </c>
      <c r="M15" s="29">
        <f>K15/L15</f>
        <v>80.573623771031919</v>
      </c>
      <c r="N15" s="18">
        <f>J16</f>
        <v>0.11666666666666667</v>
      </c>
      <c r="Q15" s="18"/>
      <c r="R15" s="19">
        <v>59.534883720930232</v>
      </c>
      <c r="S15" s="19">
        <v>29.767441860465116</v>
      </c>
      <c r="T15" s="19">
        <v>59.534883720930232</v>
      </c>
      <c r="U15" s="19">
        <v>59.534883720930232</v>
      </c>
      <c r="V15" s="19">
        <v>59.534883720930232</v>
      </c>
      <c r="W15" s="19">
        <v>29.767441860465116</v>
      </c>
      <c r="X15" s="19">
        <v>59.534883720930232</v>
      </c>
      <c r="Y15" s="19">
        <v>29.767441860465116</v>
      </c>
      <c r="Z15" s="19">
        <v>59.534883720930232</v>
      </c>
      <c r="AA15" s="19">
        <v>59.534883720930232</v>
      </c>
      <c r="AB15" s="19">
        <v>29.767441860465116</v>
      </c>
      <c r="AC15" s="19">
        <v>29.767441860465116</v>
      </c>
      <c r="AD15" s="19">
        <v>29.767441860465116</v>
      </c>
      <c r="AE15" s="19">
        <v>29.767441860465116</v>
      </c>
    </row>
    <row r="16" spans="1:35" x14ac:dyDescent="0.15">
      <c r="A16" s="27"/>
      <c r="B16" s="27"/>
      <c r="C16" s="5" t="s">
        <v>39</v>
      </c>
      <c r="D16" s="7">
        <f>D14/D15</f>
        <v>0</v>
      </c>
      <c r="E16" s="7">
        <f>E14/E15</f>
        <v>0</v>
      </c>
      <c r="F16" s="7">
        <f>F14/F15</f>
        <v>0.16666666666666666</v>
      </c>
      <c r="G16" s="7">
        <f>G14/G15</f>
        <v>0.25</v>
      </c>
      <c r="H16" s="7">
        <f>H14/H15</f>
        <v>0.16666666666666666</v>
      </c>
      <c r="I16" s="7" t="s">
        <v>88</v>
      </c>
      <c r="J16" s="7">
        <f>J14/J15</f>
        <v>0.11666666666666667</v>
      </c>
      <c r="K16" s="28"/>
      <c r="L16" s="29"/>
      <c r="M16" s="29"/>
      <c r="N16" s="19">
        <f>M15</f>
        <v>80.573623771031919</v>
      </c>
      <c r="R16" s="23">
        <v>0.24629599999999999</v>
      </c>
      <c r="S16" s="23">
        <v>0.36944399999999999</v>
      </c>
      <c r="T16" s="23">
        <v>0.49259199999999997</v>
      </c>
      <c r="U16" s="23">
        <v>0.61573999999999995</v>
      </c>
      <c r="V16" s="23">
        <v>0.49259199999999997</v>
      </c>
      <c r="W16" s="23">
        <v>0.61573999999999995</v>
      </c>
      <c r="X16" s="23">
        <v>0.86203600000000002</v>
      </c>
      <c r="Y16" s="23">
        <v>0.36944399999999999</v>
      </c>
      <c r="Z16" s="23">
        <v>1.2314799999999999</v>
      </c>
      <c r="AA16" s="23">
        <v>0.49259199999999997</v>
      </c>
      <c r="AB16" s="23">
        <v>0.36944399999999999</v>
      </c>
      <c r="AC16" s="23">
        <v>0.49259199999999997</v>
      </c>
      <c r="AD16" s="23">
        <v>0.36944399999999999</v>
      </c>
      <c r="AE16" s="23">
        <v>0.36944399999999999</v>
      </c>
    </row>
    <row r="17" spans="1:31" x14ac:dyDescent="0.15">
      <c r="A17" s="27"/>
      <c r="B17" s="27" t="s">
        <v>12</v>
      </c>
      <c r="C17" s="5" t="s">
        <v>47</v>
      </c>
      <c r="D17" s="6">
        <f>算法映射结果!R145</f>
        <v>12</v>
      </c>
      <c r="E17" s="6">
        <f>算法映射结果!S145</f>
        <v>12</v>
      </c>
      <c r="F17" s="6">
        <f>算法映射结果!T145</f>
        <v>12</v>
      </c>
      <c r="G17" s="6">
        <f>算法映射结果!U145</f>
        <v>24</v>
      </c>
      <c r="H17" s="6">
        <f>算法映射结果!V145</f>
        <v>12</v>
      </c>
      <c r="I17" s="6">
        <f>算法映射结果!W145</f>
        <v>12</v>
      </c>
      <c r="J17" s="6">
        <f>SUM(D17:I17)</f>
        <v>84</v>
      </c>
      <c r="K17" s="28">
        <f>64*算法映射结果!N22</f>
        <v>16.452442159383033</v>
      </c>
      <c r="L17" s="29">
        <f>(D17*算法映射结果!K$16+E17*算法映射结果!L$16+F17*算法映射结果!M$16+G17*算法映射结果!N$16+H17*算法映射结果!O$16+I17*算法映射结果!P$16+算法映射结果!Q145*算法映射结果!Q$16)/1000000</f>
        <v>0.47630400000000001</v>
      </c>
      <c r="M17" s="29">
        <f>K17/L17</f>
        <v>34.541893747235029</v>
      </c>
      <c r="N17" s="18">
        <f>J18</f>
        <v>8.3333333333333329E-2</v>
      </c>
      <c r="R17" s="19">
        <v>241.72087131309576</v>
      </c>
      <c r="S17" s="19">
        <v>80.573623771031919</v>
      </c>
      <c r="T17" s="19">
        <v>120.86043565654788</v>
      </c>
      <c r="U17" s="19">
        <v>96.688348525238311</v>
      </c>
      <c r="V17" s="19">
        <v>120.86043565654788</v>
      </c>
      <c r="W17" s="19">
        <v>48.344174262619156</v>
      </c>
      <c r="X17" s="19">
        <v>69.063106089455928</v>
      </c>
      <c r="Y17" s="19">
        <v>80.573623771031919</v>
      </c>
      <c r="Z17" s="19">
        <v>48.344174262619156</v>
      </c>
      <c r="AA17" s="19">
        <v>120.86043565654788</v>
      </c>
      <c r="AB17" s="19">
        <v>80.573623771031919</v>
      </c>
      <c r="AC17" s="19">
        <v>60.430217828273939</v>
      </c>
      <c r="AD17" s="19">
        <v>80.573623771031919</v>
      </c>
      <c r="AE17" s="19">
        <v>80.573623771031919</v>
      </c>
    </row>
    <row r="18" spans="1:31" x14ac:dyDescent="0.15">
      <c r="A18" s="27"/>
      <c r="B18" s="27"/>
      <c r="C18" s="5" t="s">
        <v>39</v>
      </c>
      <c r="D18" s="11">
        <f t="shared" ref="D18:J18" si="17">D14/D17</f>
        <v>0</v>
      </c>
      <c r="E18" s="11">
        <f t="shared" si="17"/>
        <v>0</v>
      </c>
      <c r="F18" s="11">
        <f t="shared" si="17"/>
        <v>0.16666666666666666</v>
      </c>
      <c r="G18" s="11">
        <f t="shared" si="17"/>
        <v>0.125</v>
      </c>
      <c r="H18" s="11">
        <f t="shared" si="17"/>
        <v>0.16666666666666666</v>
      </c>
      <c r="I18" s="11">
        <f t="shared" si="17"/>
        <v>0</v>
      </c>
      <c r="J18" s="11">
        <f t="shared" si="17"/>
        <v>8.3333333333333329E-2</v>
      </c>
      <c r="K18" s="28"/>
      <c r="L18" s="29"/>
      <c r="M18" s="29"/>
      <c r="N18" s="19">
        <f>M17</f>
        <v>34.541893747235029</v>
      </c>
      <c r="R18" s="19">
        <v>32.904884318766065</v>
      </c>
      <c r="S18" s="19">
        <v>16.452442159383033</v>
      </c>
      <c r="T18" s="19">
        <v>32.904884318766065</v>
      </c>
      <c r="U18" s="19">
        <v>32.904884318766065</v>
      </c>
      <c r="V18" s="19">
        <v>32.904884318766065</v>
      </c>
      <c r="W18" s="19">
        <v>16.452442159383033</v>
      </c>
      <c r="X18" s="19">
        <v>32.904884318766065</v>
      </c>
      <c r="Y18" s="19">
        <v>16.452442159383033</v>
      </c>
      <c r="Z18" s="19">
        <v>32.904884318766065</v>
      </c>
      <c r="AA18" s="19">
        <v>32.904884318766065</v>
      </c>
      <c r="AB18" s="19">
        <v>16.452442159383033</v>
      </c>
      <c r="AC18" s="19">
        <v>16.452442159383033</v>
      </c>
      <c r="AD18" s="19">
        <v>16.452442159383033</v>
      </c>
      <c r="AE18" s="19">
        <v>16.452442159383033</v>
      </c>
    </row>
    <row r="19" spans="1:31" x14ac:dyDescent="0.15">
      <c r="A19" s="27"/>
      <c r="B19" s="27" t="s">
        <v>36</v>
      </c>
      <c r="C19" s="5" t="s">
        <v>47</v>
      </c>
      <c r="D19" s="12" t="s">
        <v>90</v>
      </c>
      <c r="E19" s="12" t="s">
        <v>90</v>
      </c>
      <c r="F19" s="12" t="s">
        <v>90</v>
      </c>
      <c r="G19" s="12" t="s">
        <v>90</v>
      </c>
      <c r="H19" s="12" t="s">
        <v>90</v>
      </c>
      <c r="I19" s="12" t="s">
        <v>90</v>
      </c>
      <c r="J19" s="12" t="s">
        <v>90</v>
      </c>
      <c r="K19" s="28" t="s">
        <v>88</v>
      </c>
      <c r="L19" s="28" t="s">
        <v>88</v>
      </c>
      <c r="M19" s="28" t="s">
        <v>88</v>
      </c>
      <c r="N19" s="18" t="str">
        <f>J20</f>
        <v>/</v>
      </c>
      <c r="R19" s="23">
        <v>0.31753599999999998</v>
      </c>
      <c r="S19" s="23">
        <v>0.47630400000000001</v>
      </c>
      <c r="T19" s="23">
        <v>1.905216</v>
      </c>
      <c r="U19" s="23">
        <v>0.95260800000000001</v>
      </c>
      <c r="V19" s="23">
        <v>0.63507199999999997</v>
      </c>
      <c r="W19" s="23">
        <v>0.79383999999999999</v>
      </c>
      <c r="X19" s="23">
        <v>1.428912</v>
      </c>
      <c r="Y19" s="23">
        <v>0.47630400000000001</v>
      </c>
      <c r="Z19" s="23">
        <v>1.746448</v>
      </c>
      <c r="AA19" s="23">
        <v>0.95260800000000001</v>
      </c>
      <c r="AB19" s="23">
        <v>0.47630400000000001</v>
      </c>
      <c r="AC19" s="23">
        <v>0.63507199999999997</v>
      </c>
      <c r="AD19" s="23">
        <v>0.47630400000000001</v>
      </c>
      <c r="AE19" s="23">
        <v>0.47630400000000001</v>
      </c>
    </row>
    <row r="20" spans="1:31" x14ac:dyDescent="0.15">
      <c r="A20" s="27"/>
      <c r="B20" s="27"/>
      <c r="C20" s="5" t="s">
        <v>39</v>
      </c>
      <c r="D20" s="12" t="s">
        <v>90</v>
      </c>
      <c r="E20" s="12" t="s">
        <v>90</v>
      </c>
      <c r="F20" s="12" t="s">
        <v>90</v>
      </c>
      <c r="G20" s="12" t="s">
        <v>90</v>
      </c>
      <c r="H20" s="12" t="s">
        <v>90</v>
      </c>
      <c r="I20" s="12" t="s">
        <v>90</v>
      </c>
      <c r="J20" s="12" t="s">
        <v>90</v>
      </c>
      <c r="K20" s="28"/>
      <c r="L20" s="28"/>
      <c r="M20" s="28"/>
      <c r="N20" s="19" t="str">
        <f>M19</f>
        <v>/</v>
      </c>
      <c r="R20" s="19">
        <v>103.62568124170508</v>
      </c>
      <c r="S20" s="19">
        <v>34.541893747235029</v>
      </c>
      <c r="T20" s="19">
        <v>17.270946873617515</v>
      </c>
      <c r="U20" s="19">
        <v>34.541893747235029</v>
      </c>
      <c r="V20" s="19">
        <v>51.81284062085254</v>
      </c>
      <c r="W20" s="19">
        <v>20.725136248341016</v>
      </c>
      <c r="X20" s="19">
        <v>23.027929164823352</v>
      </c>
      <c r="Y20" s="19">
        <v>34.541893747235029</v>
      </c>
      <c r="Z20" s="19">
        <v>18.841032953037288</v>
      </c>
      <c r="AA20" s="19">
        <v>34.541893747235029</v>
      </c>
      <c r="AB20" s="19">
        <v>34.541893747235029</v>
      </c>
      <c r="AC20" s="19">
        <v>25.90642031042627</v>
      </c>
      <c r="AD20" s="19">
        <v>34.541893747235029</v>
      </c>
      <c r="AE20" s="19">
        <v>34.541893747235029</v>
      </c>
    </row>
    <row r="21" spans="1:31" x14ac:dyDescent="0.15">
      <c r="A21" s="27"/>
      <c r="B21" s="27" t="s">
        <v>37</v>
      </c>
      <c r="C21" s="5" t="s">
        <v>47</v>
      </c>
      <c r="D21" s="6">
        <f>算法映射结果!R71</f>
        <v>16</v>
      </c>
      <c r="E21" s="6">
        <f>算法映射结果!S71</f>
        <v>32</v>
      </c>
      <c r="F21" s="6">
        <f>算法映射结果!T71</f>
        <v>8</v>
      </c>
      <c r="G21" s="6">
        <f>算法映射结果!U71</f>
        <v>16</v>
      </c>
      <c r="H21" s="6">
        <f>算法映射结果!V71</f>
        <v>16</v>
      </c>
      <c r="I21" s="6">
        <f>算法映射结果!W81</f>
        <v>0</v>
      </c>
      <c r="J21" s="6">
        <f>SUM(D21:I21)</f>
        <v>88</v>
      </c>
      <c r="K21" s="28">
        <f>64*算法映射结果!N26</f>
        <v>32</v>
      </c>
      <c r="L21" s="29">
        <f>(D21*算法映射结果!K$16+E21*算法映射结果!L$16+F21*算法映射结果!M$16+G21*算法映射结果!N$16+H21*算法映射结果!O$16+I21*算法映射结果!P$16+算法映射结果!Q71*算法映射结果!Q$16)/1000000</f>
        <v>0.46610400000000002</v>
      </c>
      <c r="M21" s="29">
        <f>K21/L21</f>
        <v>68.654205928290679</v>
      </c>
      <c r="N21" s="18">
        <f>J22</f>
        <v>7.9545454545454544E-2</v>
      </c>
      <c r="R21" s="19">
        <v>9.9378881987577632</v>
      </c>
      <c r="S21" s="19" t="s">
        <v>82</v>
      </c>
      <c r="T21" s="19">
        <v>9.9378881987577632</v>
      </c>
      <c r="U21" s="19">
        <v>9.9378881987577632</v>
      </c>
      <c r="V21" s="19">
        <v>9.9378881987577632</v>
      </c>
      <c r="W21" s="19">
        <v>4.9689440993788816</v>
      </c>
      <c r="X21" s="19">
        <v>9.9378881987577632</v>
      </c>
      <c r="Y21" s="19">
        <v>4.9689440993788816</v>
      </c>
      <c r="Z21" s="19">
        <v>9.9378881987577632</v>
      </c>
      <c r="AA21" s="19">
        <v>9.9378881987577632</v>
      </c>
      <c r="AB21" s="19">
        <v>4.9689440993788816</v>
      </c>
      <c r="AC21" s="19">
        <v>4.9689440993788816</v>
      </c>
      <c r="AD21" s="19">
        <v>4.9689440993788816</v>
      </c>
      <c r="AE21" s="19">
        <v>4.9689440993788816</v>
      </c>
    </row>
    <row r="22" spans="1:31" x14ac:dyDescent="0.15">
      <c r="A22" s="27"/>
      <c r="B22" s="27"/>
      <c r="C22" s="5" t="s">
        <v>39</v>
      </c>
      <c r="D22" s="7">
        <f>D14/D21</f>
        <v>0</v>
      </c>
      <c r="E22" s="7">
        <f>E14/E21</f>
        <v>0</v>
      </c>
      <c r="F22" s="7">
        <f>F14/F21</f>
        <v>0.25</v>
      </c>
      <c r="G22" s="7">
        <f>G14/G21</f>
        <v>0.1875</v>
      </c>
      <c r="H22" s="7">
        <f>H14/H21</f>
        <v>0.125</v>
      </c>
      <c r="I22" s="7" t="s">
        <v>88</v>
      </c>
      <c r="J22" s="7">
        <f>J14/J21</f>
        <v>7.9545454545454544E-2</v>
      </c>
      <c r="K22" s="28"/>
      <c r="L22" s="29"/>
      <c r="M22" s="29"/>
      <c r="N22" s="19">
        <f>M21</f>
        <v>68.654205928290679</v>
      </c>
      <c r="R22" s="23">
        <v>0.312249</v>
      </c>
      <c r="S22" s="23" t="s">
        <v>82</v>
      </c>
      <c r="T22" s="23">
        <v>0.4683735</v>
      </c>
      <c r="U22" s="23">
        <v>0.4683735</v>
      </c>
      <c r="V22" s="23">
        <v>0.312249</v>
      </c>
      <c r="W22" s="23">
        <v>0.312249</v>
      </c>
      <c r="X22" s="23">
        <v>0.624498</v>
      </c>
      <c r="Y22" s="23">
        <v>0.1561245</v>
      </c>
      <c r="Z22" s="23">
        <v>1.0928715</v>
      </c>
      <c r="AA22" s="23">
        <v>0.4683735</v>
      </c>
      <c r="AB22" s="23">
        <v>0.1561245</v>
      </c>
      <c r="AC22" s="23">
        <v>0.624498</v>
      </c>
      <c r="AD22" s="23">
        <v>0.34050200000000003</v>
      </c>
      <c r="AE22" s="23">
        <v>0.312249</v>
      </c>
    </row>
    <row r="23" spans="1:31" x14ac:dyDescent="0.15">
      <c r="A23" s="27"/>
      <c r="B23" s="32" t="s">
        <v>38</v>
      </c>
      <c r="C23" s="5" t="s">
        <v>47</v>
      </c>
      <c r="D23" s="17">
        <f>算法映射结果!R34</f>
        <v>7</v>
      </c>
      <c r="E23" s="17">
        <f>算法映射结果!S34</f>
        <v>7</v>
      </c>
      <c r="F23" s="17">
        <f>算法映射结果!T34</f>
        <v>3</v>
      </c>
      <c r="G23" s="17">
        <f>算法映射结果!U34</f>
        <v>6</v>
      </c>
      <c r="H23" s="17">
        <f>算法映射结果!V34</f>
        <v>4</v>
      </c>
      <c r="I23" s="17">
        <f>算法映射结果!W34</f>
        <v>4</v>
      </c>
      <c r="J23" s="17">
        <v>31</v>
      </c>
      <c r="K23" s="28">
        <f>64*算法映射结果!N28</f>
        <v>32</v>
      </c>
      <c r="L23" s="29">
        <f>(D23*算法映射结果!K$16+E23*算法映射结果!L$16+F23*算法映射结果!M$16+G23*算法映射结果!N$16+H23*算法映射结果!O$16+I23*算法映射结果!P$16+算法映射结果!Q34*算法映射结果!Q$16)/1000000</f>
        <v>0.21779699999999999</v>
      </c>
      <c r="M23" s="29">
        <f>K23/L23</f>
        <v>146.92580705886675</v>
      </c>
      <c r="N23" s="18">
        <f>J24</f>
        <v>0.22580645161290322</v>
      </c>
      <c r="R23" s="19">
        <v>31.826805526223506</v>
      </c>
      <c r="S23" s="19" t="s">
        <v>82</v>
      </c>
      <c r="T23" s="19">
        <v>21.217870350815669</v>
      </c>
      <c r="U23" s="19">
        <v>21.217870350815669</v>
      </c>
      <c r="V23" s="19">
        <v>31.826805526223506</v>
      </c>
      <c r="W23" s="19">
        <v>15.913402763111753</v>
      </c>
      <c r="X23" s="19">
        <v>15.913402763111753</v>
      </c>
      <c r="Y23" s="19">
        <v>31.826805526223506</v>
      </c>
      <c r="Z23" s="19">
        <v>9.0933730074924295</v>
      </c>
      <c r="AA23" s="19">
        <v>21.217870350815669</v>
      </c>
      <c r="AB23" s="19">
        <v>31.826805526223506</v>
      </c>
      <c r="AC23" s="19">
        <v>7.9567013815558765</v>
      </c>
      <c r="AD23" s="19">
        <v>14.592995340347137</v>
      </c>
      <c r="AE23" s="19">
        <v>15.913402763111753</v>
      </c>
    </row>
    <row r="24" spans="1:31" x14ac:dyDescent="0.15">
      <c r="A24" s="27"/>
      <c r="B24" s="27"/>
      <c r="C24" s="5" t="s">
        <v>39</v>
      </c>
      <c r="D24" s="13">
        <f t="shared" ref="D24:J24" si="18">D14/D23</f>
        <v>0</v>
      </c>
      <c r="E24" s="13">
        <f t="shared" si="18"/>
        <v>0</v>
      </c>
      <c r="F24" s="13">
        <f t="shared" si="18"/>
        <v>0.66666666666666663</v>
      </c>
      <c r="G24" s="13">
        <f t="shared" si="18"/>
        <v>0.5</v>
      </c>
      <c r="H24" s="13">
        <f t="shared" si="18"/>
        <v>0.5</v>
      </c>
      <c r="I24" s="13">
        <f t="shared" si="18"/>
        <v>0</v>
      </c>
      <c r="J24" s="13">
        <f t="shared" si="18"/>
        <v>0.22580645161290322</v>
      </c>
      <c r="K24" s="28"/>
      <c r="L24" s="29"/>
      <c r="M24" s="29"/>
      <c r="N24" s="19">
        <f>M23</f>
        <v>146.92580705886675</v>
      </c>
      <c r="R24" s="19">
        <v>64</v>
      </c>
      <c r="S24" s="19">
        <v>32</v>
      </c>
      <c r="T24" s="19">
        <v>64</v>
      </c>
      <c r="U24" s="19">
        <v>64</v>
      </c>
      <c r="V24" s="19">
        <v>64</v>
      </c>
      <c r="W24" s="19">
        <v>32</v>
      </c>
      <c r="X24" s="19">
        <v>64</v>
      </c>
      <c r="Y24" s="19">
        <v>32</v>
      </c>
      <c r="Z24" s="19">
        <v>64</v>
      </c>
      <c r="AA24" s="19">
        <v>64</v>
      </c>
      <c r="AB24" s="19">
        <v>32</v>
      </c>
      <c r="AC24" s="19">
        <v>32</v>
      </c>
      <c r="AD24" s="19">
        <v>32</v>
      </c>
      <c r="AE24" s="19">
        <v>32</v>
      </c>
    </row>
    <row r="25" spans="1:31" x14ac:dyDescent="0.15">
      <c r="A25" s="27" t="s">
        <v>83</v>
      </c>
      <c r="B25" s="10"/>
      <c r="C25" s="5" t="s">
        <v>46</v>
      </c>
      <c r="D25" s="6">
        <v>0</v>
      </c>
      <c r="E25" s="6">
        <v>3</v>
      </c>
      <c r="F25" s="6">
        <v>0</v>
      </c>
      <c r="G25" s="6">
        <v>2</v>
      </c>
      <c r="H25" s="6">
        <v>1</v>
      </c>
      <c r="I25" s="6">
        <v>0</v>
      </c>
      <c r="J25" s="6">
        <f>SUM(D25:I25)</f>
        <v>6</v>
      </c>
      <c r="K25" s="8"/>
      <c r="L25" s="8"/>
      <c r="M25" s="8"/>
      <c r="R25" s="23">
        <v>0.23305200000000001</v>
      </c>
      <c r="S25" s="23">
        <v>0.46610400000000002</v>
      </c>
      <c r="T25" s="23">
        <v>0.46610400000000002</v>
      </c>
      <c r="U25" s="23">
        <v>0.699156</v>
      </c>
      <c r="V25" s="23">
        <v>0.46610400000000002</v>
      </c>
      <c r="W25" s="23">
        <v>0.58262999999999998</v>
      </c>
      <c r="X25" s="23">
        <v>0.93220800000000004</v>
      </c>
      <c r="Y25" s="23">
        <v>0.46610400000000002</v>
      </c>
      <c r="Z25" s="23">
        <v>1.398312</v>
      </c>
      <c r="AA25" s="23">
        <v>0.699156</v>
      </c>
      <c r="AB25" s="23">
        <v>0.46610400000000002</v>
      </c>
      <c r="AC25" s="23">
        <v>0.46610400000000002</v>
      </c>
      <c r="AD25" s="23">
        <v>0.43785099999999999</v>
      </c>
      <c r="AE25" s="23">
        <v>0.349578</v>
      </c>
    </row>
    <row r="26" spans="1:31" ht="22.5" customHeight="1" x14ac:dyDescent="0.15">
      <c r="A26" s="27"/>
      <c r="B26" s="26" t="s">
        <v>95</v>
      </c>
      <c r="C26" s="5" t="s">
        <v>47</v>
      </c>
      <c r="D26" s="6">
        <f>算法映射结果!R109</f>
        <v>16</v>
      </c>
      <c r="E26" s="6">
        <f>算法映射结果!S109</f>
        <v>16</v>
      </c>
      <c r="F26" s="6">
        <f>算法映射结果!T109</f>
        <v>16</v>
      </c>
      <c r="G26" s="6">
        <f>算法映射结果!U109</f>
        <v>16</v>
      </c>
      <c r="H26" s="6">
        <f>算法映射结果!V109</f>
        <v>16</v>
      </c>
      <c r="I26" s="6">
        <f>算法映射结果!W119</f>
        <v>0</v>
      </c>
      <c r="J26" s="6">
        <f>SUM(D26:I26)</f>
        <v>80</v>
      </c>
      <c r="K26" s="28">
        <f>128*算法映射结果!N20</f>
        <v>59.534883720930232</v>
      </c>
      <c r="L26" s="29">
        <f>(D26*算法映射结果!K$16+E26*算法映射结果!L$16+F26*算法映射结果!M$16+G26*算法映射结果!N$16+H26*算法映射结果!O$16+I26*算法映射结果!P$16+算法映射结果!Q109*算法映射结果!Q$16)/1000000</f>
        <v>0.49259199999999997</v>
      </c>
      <c r="M26" s="28">
        <f>K26/L26</f>
        <v>120.86043565654788</v>
      </c>
      <c r="N26" s="18">
        <f>J27</f>
        <v>7.4999999999999997E-2</v>
      </c>
      <c r="R26" s="19">
        <v>274.61682371316272</v>
      </c>
      <c r="S26" s="19">
        <v>68.654205928290679</v>
      </c>
      <c r="T26" s="19">
        <v>137.30841185658136</v>
      </c>
      <c r="U26" s="19">
        <v>91.538941237720906</v>
      </c>
      <c r="V26" s="19">
        <v>137.30841185658136</v>
      </c>
      <c r="W26" s="19">
        <v>54.92336474263255</v>
      </c>
      <c r="X26" s="19">
        <v>68.654205928290679</v>
      </c>
      <c r="Y26" s="19">
        <v>68.654205928290679</v>
      </c>
      <c r="Z26" s="19">
        <v>45.769470618860453</v>
      </c>
      <c r="AA26" s="19">
        <v>91.538941237720906</v>
      </c>
      <c r="AB26" s="19">
        <v>68.654205928290679</v>
      </c>
      <c r="AC26" s="19">
        <v>68.654205928290679</v>
      </c>
      <c r="AD26" s="19">
        <v>73.084222715033192</v>
      </c>
      <c r="AE26" s="19">
        <v>91.538941237720906</v>
      </c>
    </row>
    <row r="27" spans="1:31" x14ac:dyDescent="0.15">
      <c r="A27" s="27"/>
      <c r="B27" s="27"/>
      <c r="C27" s="5" t="s">
        <v>39</v>
      </c>
      <c r="D27" s="7">
        <f>D25/D26</f>
        <v>0</v>
      </c>
      <c r="E27" s="7">
        <f>E25/E26</f>
        <v>0.1875</v>
      </c>
      <c r="F27" s="7">
        <f>F25/F26</f>
        <v>0</v>
      </c>
      <c r="G27" s="7">
        <f>G25/G26</f>
        <v>0.125</v>
      </c>
      <c r="H27" s="7">
        <f>H25/H26</f>
        <v>6.25E-2</v>
      </c>
      <c r="I27" s="7" t="s">
        <v>88</v>
      </c>
      <c r="J27" s="7">
        <f>J25/J26</f>
        <v>7.4999999999999997E-2</v>
      </c>
      <c r="K27" s="28"/>
      <c r="L27" s="29"/>
      <c r="M27" s="28"/>
      <c r="N27" s="19">
        <f>M26</f>
        <v>120.86043565654788</v>
      </c>
      <c r="R27" s="19">
        <v>64</v>
      </c>
      <c r="S27" s="19">
        <v>32</v>
      </c>
      <c r="T27" s="19">
        <v>64</v>
      </c>
      <c r="U27" s="19">
        <v>64</v>
      </c>
      <c r="V27" s="19">
        <v>64</v>
      </c>
      <c r="W27" s="19">
        <v>32</v>
      </c>
      <c r="X27" s="19">
        <v>64</v>
      </c>
      <c r="Y27" s="19">
        <v>32</v>
      </c>
      <c r="Z27" s="19">
        <v>64</v>
      </c>
      <c r="AA27" s="19">
        <v>64</v>
      </c>
      <c r="AB27" s="19">
        <v>32</v>
      </c>
      <c r="AC27" s="19">
        <v>32</v>
      </c>
      <c r="AD27" s="19">
        <v>32</v>
      </c>
      <c r="AE27" s="19">
        <v>32</v>
      </c>
    </row>
    <row r="28" spans="1:31" x14ac:dyDescent="0.15">
      <c r="A28" s="27"/>
      <c r="B28" s="27" t="s">
        <v>12</v>
      </c>
      <c r="C28" s="5" t="s">
        <v>47</v>
      </c>
      <c r="D28" s="6">
        <f>算法映射结果!R146</f>
        <v>48</v>
      </c>
      <c r="E28" s="6">
        <f>算法映射结果!S146</f>
        <v>48</v>
      </c>
      <c r="F28" s="6">
        <f>算法映射结果!T146</f>
        <v>48</v>
      </c>
      <c r="G28" s="6">
        <f>算法映射结果!U146</f>
        <v>96</v>
      </c>
      <c r="H28" s="6">
        <f>算法映射结果!V146</f>
        <v>48</v>
      </c>
      <c r="I28" s="6">
        <f>算法映射结果!W146</f>
        <v>48</v>
      </c>
      <c r="J28" s="6">
        <f>SUM(D28:I28)</f>
        <v>336</v>
      </c>
      <c r="K28" s="28">
        <f>128*算法映射结果!N22</f>
        <v>32.904884318766065</v>
      </c>
      <c r="L28" s="29">
        <f>(D28*算法映射结果!K$16+E28*算法映射结果!L$16+F28*算法映射结果!M$16+G28*算法映射结果!N$16+H28*算法映射结果!O$16+I28*算法映射结果!P$16+算法映射结果!Q146*算法映射结果!Q$16)/1000000</f>
        <v>1.905216</v>
      </c>
      <c r="M28" s="28">
        <f>K28/L28</f>
        <v>17.270946873617515</v>
      </c>
      <c r="N28" s="18">
        <f>J29</f>
        <v>1.7857142857142856E-2</v>
      </c>
      <c r="R28" s="23">
        <v>0.21779699999999999</v>
      </c>
      <c r="S28" s="23">
        <v>0.21779699999999999</v>
      </c>
      <c r="T28" s="23">
        <v>0.21779699999999999</v>
      </c>
      <c r="U28" s="23">
        <v>0.43559399999999998</v>
      </c>
      <c r="V28" s="23">
        <v>0.29039599999999999</v>
      </c>
      <c r="W28" s="23">
        <v>0.43559399999999998</v>
      </c>
      <c r="X28" s="23">
        <v>0.483873</v>
      </c>
      <c r="Y28" s="23">
        <v>0.21779699999999999</v>
      </c>
      <c r="Z28" s="23">
        <v>1.0889850000000001</v>
      </c>
      <c r="AA28" s="23">
        <v>0.43559399999999998</v>
      </c>
      <c r="AB28" s="23">
        <v>0.21779699999999999</v>
      </c>
      <c r="AC28" s="23">
        <v>0.29039599999999999</v>
      </c>
      <c r="AD28" s="23">
        <v>0.21779699999999999</v>
      </c>
      <c r="AE28" s="23">
        <v>0.21779699999999999</v>
      </c>
    </row>
    <row r="29" spans="1:31" x14ac:dyDescent="0.15">
      <c r="A29" s="27"/>
      <c r="B29" s="27"/>
      <c r="C29" s="5" t="s">
        <v>39</v>
      </c>
      <c r="D29" s="11">
        <f t="shared" ref="D29:J29" si="19">D25/D28</f>
        <v>0</v>
      </c>
      <c r="E29" s="11">
        <f t="shared" si="19"/>
        <v>6.25E-2</v>
      </c>
      <c r="F29" s="11">
        <f t="shared" si="19"/>
        <v>0</v>
      </c>
      <c r="G29" s="11">
        <f t="shared" si="19"/>
        <v>2.0833333333333332E-2</v>
      </c>
      <c r="H29" s="11">
        <f t="shared" si="19"/>
        <v>2.0833333333333332E-2</v>
      </c>
      <c r="I29" s="11">
        <f t="shared" si="19"/>
        <v>0</v>
      </c>
      <c r="J29" s="11">
        <f t="shared" si="19"/>
        <v>1.7857142857142856E-2</v>
      </c>
      <c r="K29" s="28"/>
      <c r="L29" s="29"/>
      <c r="M29" s="28"/>
      <c r="N29" s="19">
        <f>M28</f>
        <v>17.270946873617515</v>
      </c>
      <c r="R29" s="19">
        <v>293.8516141177335</v>
      </c>
      <c r="S29" s="19">
        <v>146.92580705886675</v>
      </c>
      <c r="T29" s="19">
        <v>293.8516141177335</v>
      </c>
      <c r="U29" s="19">
        <v>146.92580705886675</v>
      </c>
      <c r="V29" s="19">
        <v>220.38871058830011</v>
      </c>
      <c r="W29" s="19">
        <v>73.462903529433376</v>
      </c>
      <c r="X29" s="19">
        <v>132.26611114899984</v>
      </c>
      <c r="Y29" s="19">
        <v>146.92580705886675</v>
      </c>
      <c r="Z29" s="19">
        <v>58.770322823546692</v>
      </c>
      <c r="AA29" s="19">
        <v>146.92580705886675</v>
      </c>
      <c r="AB29" s="19">
        <v>146.92580705886675</v>
      </c>
      <c r="AC29" s="19">
        <v>110.19435529415006</v>
      </c>
      <c r="AD29" s="19">
        <v>146.92580705886675</v>
      </c>
      <c r="AE29" s="19">
        <v>146.92580705886675</v>
      </c>
    </row>
    <row r="30" spans="1:31" x14ac:dyDescent="0.15">
      <c r="A30" s="27"/>
      <c r="B30" s="27" t="s">
        <v>36</v>
      </c>
      <c r="C30" s="5" t="s">
        <v>47</v>
      </c>
      <c r="D30" s="12">
        <f>算法映射结果!R183</f>
        <v>24</v>
      </c>
      <c r="E30" s="12">
        <f>算法映射结果!S183</f>
        <v>36</v>
      </c>
      <c r="F30" s="12">
        <f>算法映射结果!T183</f>
        <v>12</v>
      </c>
      <c r="G30" s="12">
        <f>算法映射结果!U183</f>
        <v>36</v>
      </c>
      <c r="H30" s="12">
        <f>算法映射结果!V183</f>
        <v>6</v>
      </c>
      <c r="I30" s="12">
        <f>算法映射结果!W183</f>
        <v>12</v>
      </c>
      <c r="J30" s="12">
        <f>SUM(D30:I30)</f>
        <v>126</v>
      </c>
      <c r="K30" s="28">
        <f>128*算法映射结果!N24</f>
        <v>9.9378881987577632</v>
      </c>
      <c r="L30" s="29">
        <f>(D30*算法映射结果!K$16+E30*算法映射结果!L$16+F30*算法映射结果!M$16+G30*算法映射结果!N$16+H30*算法映射结果!O$16+I30*算法映射结果!P$16+算法映射结果!Q183*算法映射结果!Q$16)/1000000</f>
        <v>0.4683735</v>
      </c>
      <c r="M30" s="28">
        <f>K30/L30</f>
        <v>21.217870350815669</v>
      </c>
      <c r="N30" s="18">
        <f>J31</f>
        <v>4.7619047619047616E-2</v>
      </c>
    </row>
    <row r="31" spans="1:31" x14ac:dyDescent="0.15">
      <c r="A31" s="27"/>
      <c r="B31" s="27"/>
      <c r="C31" s="5" t="s">
        <v>39</v>
      </c>
      <c r="D31" s="11">
        <f t="shared" ref="D31:J31" si="20">D25/D30</f>
        <v>0</v>
      </c>
      <c r="E31" s="11">
        <f t="shared" si="20"/>
        <v>8.3333333333333329E-2</v>
      </c>
      <c r="F31" s="11">
        <f t="shared" si="20"/>
        <v>0</v>
      </c>
      <c r="G31" s="11">
        <f t="shared" si="20"/>
        <v>5.5555555555555552E-2</v>
      </c>
      <c r="H31" s="11">
        <f t="shared" si="20"/>
        <v>0.16666666666666666</v>
      </c>
      <c r="I31" s="11">
        <f t="shared" si="20"/>
        <v>0</v>
      </c>
      <c r="J31" s="11">
        <f t="shared" si="20"/>
        <v>4.7619047619047616E-2</v>
      </c>
      <c r="K31" s="28"/>
      <c r="L31" s="29"/>
      <c r="M31" s="28"/>
      <c r="N31" s="19">
        <f>M30</f>
        <v>21.217870350815669</v>
      </c>
    </row>
    <row r="32" spans="1:31" x14ac:dyDescent="0.15">
      <c r="A32" s="27"/>
      <c r="B32" s="27" t="s">
        <v>37</v>
      </c>
      <c r="C32" s="5" t="s">
        <v>47</v>
      </c>
      <c r="D32" s="6">
        <f>算法映射结果!R72</f>
        <v>16</v>
      </c>
      <c r="E32" s="6">
        <f>算法映射结果!S72</f>
        <v>32</v>
      </c>
      <c r="F32" s="6">
        <f>算法映射结果!T72</f>
        <v>8</v>
      </c>
      <c r="G32" s="6">
        <f>算法映射结果!U72</f>
        <v>16</v>
      </c>
      <c r="H32" s="6">
        <f>算法映射结果!V72</f>
        <v>16</v>
      </c>
      <c r="I32" s="6">
        <f>算法映射结果!W92</f>
        <v>0</v>
      </c>
      <c r="J32" s="6">
        <f>SUM(D32:I32)</f>
        <v>88</v>
      </c>
      <c r="K32" s="28">
        <f>128*算法映射结果!N26</f>
        <v>64</v>
      </c>
      <c r="L32" s="29">
        <f>(D32*算法映射结果!K$16+E32*算法映射结果!L$16+F32*算法映射结果!M$16+G32*算法映射结果!N$16+H32*算法映射结果!O$16+I32*算法映射结果!P$16+算法映射结果!Q72*算法映射结果!Q$16)/1000000</f>
        <v>0.46610400000000002</v>
      </c>
      <c r="M32" s="28">
        <f>K32/L32</f>
        <v>137.30841185658136</v>
      </c>
      <c r="N32" s="18">
        <f>J33</f>
        <v>6.8181818181818177E-2</v>
      </c>
    </row>
    <row r="33" spans="1:27" x14ac:dyDescent="0.15">
      <c r="A33" s="27"/>
      <c r="B33" s="27"/>
      <c r="C33" s="5" t="s">
        <v>39</v>
      </c>
      <c r="D33" s="7">
        <f>D25/D32</f>
        <v>0</v>
      </c>
      <c r="E33" s="7">
        <f>E25/E32</f>
        <v>9.375E-2</v>
      </c>
      <c r="F33" s="7">
        <f>F25/F32</f>
        <v>0</v>
      </c>
      <c r="G33" s="7">
        <f>G25/G32</f>
        <v>0.125</v>
      </c>
      <c r="H33" s="7">
        <f>H25/H32</f>
        <v>6.25E-2</v>
      </c>
      <c r="I33" s="7" t="s">
        <v>88</v>
      </c>
      <c r="J33" s="7">
        <f>J25/J32</f>
        <v>6.8181818181818177E-2</v>
      </c>
      <c r="K33" s="28"/>
      <c r="L33" s="29"/>
      <c r="M33" s="28"/>
      <c r="N33" s="19">
        <f>M32</f>
        <v>137.30841185658136</v>
      </c>
    </row>
    <row r="34" spans="1:27" x14ac:dyDescent="0.15">
      <c r="A34" s="27"/>
      <c r="B34" s="32" t="s">
        <v>38</v>
      </c>
      <c r="C34" s="5" t="s">
        <v>47</v>
      </c>
      <c r="D34" s="14">
        <f>算法映射结果!R35</f>
        <v>7</v>
      </c>
      <c r="E34" s="14">
        <f>算法映射结果!S35</f>
        <v>7</v>
      </c>
      <c r="F34" s="14">
        <f>算法映射结果!T35</f>
        <v>3</v>
      </c>
      <c r="G34" s="14">
        <f>算法映射结果!U35</f>
        <v>6</v>
      </c>
      <c r="H34" s="14">
        <f>算法映射结果!V35</f>
        <v>4</v>
      </c>
      <c r="I34" s="14">
        <f>算法映射结果!W35</f>
        <v>4</v>
      </c>
      <c r="J34" s="17">
        <v>31</v>
      </c>
      <c r="K34" s="28">
        <f>128*算法映射结果!N28</f>
        <v>64</v>
      </c>
      <c r="L34" s="29">
        <f>(D34*算法映射结果!K$16+E34*算法映射结果!L$16+F34*算法映射结果!M$16+G34*算法映射结果!N$16+H34*算法映射结果!O$16+I34*算法映射结果!P$16+算法映射结果!Q35*算法映射结果!Q$16)/1000000</f>
        <v>0.21779699999999999</v>
      </c>
      <c r="M34" s="28">
        <f>K34/L34</f>
        <v>293.8516141177335</v>
      </c>
      <c r="N34" s="18">
        <f>J35</f>
        <v>0.19354838709677419</v>
      </c>
    </row>
    <row r="35" spans="1:27" x14ac:dyDescent="0.15">
      <c r="A35" s="27"/>
      <c r="B35" s="27"/>
      <c r="C35" s="5" t="s">
        <v>39</v>
      </c>
      <c r="D35" s="13">
        <f t="shared" ref="D35:J35" si="21">D25/D34</f>
        <v>0</v>
      </c>
      <c r="E35" s="13">
        <f t="shared" si="21"/>
        <v>0.42857142857142855</v>
      </c>
      <c r="F35" s="13">
        <f t="shared" si="21"/>
        <v>0</v>
      </c>
      <c r="G35" s="13">
        <f t="shared" si="21"/>
        <v>0.33333333333333331</v>
      </c>
      <c r="H35" s="13">
        <f t="shared" si="21"/>
        <v>0.25</v>
      </c>
      <c r="I35" s="13">
        <f t="shared" si="21"/>
        <v>0</v>
      </c>
      <c r="J35" s="13">
        <f t="shared" si="21"/>
        <v>0.19354838709677419</v>
      </c>
      <c r="K35" s="28"/>
      <c r="L35" s="29"/>
      <c r="M35" s="28"/>
      <c r="N35" s="19">
        <f>M34</f>
        <v>293.8516141177335</v>
      </c>
    </row>
    <row r="36" spans="1:27" x14ac:dyDescent="0.15">
      <c r="A36" s="27" t="s">
        <v>99</v>
      </c>
      <c r="B36" s="10"/>
      <c r="C36" s="5" t="s">
        <v>46</v>
      </c>
      <c r="D36" s="6">
        <v>4</v>
      </c>
      <c r="E36" s="6">
        <v>3</v>
      </c>
      <c r="F36" s="6">
        <v>0</v>
      </c>
      <c r="G36" s="6">
        <v>1</v>
      </c>
      <c r="H36" s="6">
        <v>2</v>
      </c>
      <c r="I36" s="6">
        <v>2</v>
      </c>
      <c r="J36" s="6">
        <f>SUM(D36:I36)</f>
        <v>12</v>
      </c>
      <c r="K36" s="8"/>
      <c r="L36" s="8"/>
      <c r="M36" s="8"/>
    </row>
    <row r="37" spans="1:27" ht="22.5" customHeight="1" x14ac:dyDescent="0.15">
      <c r="A37" s="27"/>
      <c r="B37" s="26" t="s">
        <v>96</v>
      </c>
      <c r="C37" s="5" t="s">
        <v>47</v>
      </c>
      <c r="D37" s="6">
        <f>算法映射结果!R110</f>
        <v>20</v>
      </c>
      <c r="E37" s="6">
        <f>算法映射结果!S110</f>
        <v>20</v>
      </c>
      <c r="F37" s="6">
        <f>算法映射结果!T110</f>
        <v>20</v>
      </c>
      <c r="G37" s="6">
        <f>算法映射结果!U110</f>
        <v>20</v>
      </c>
      <c r="H37" s="6">
        <f>算法映射结果!V110</f>
        <v>20</v>
      </c>
      <c r="I37" s="6">
        <f>算法映射结果!W110</f>
        <v>0</v>
      </c>
      <c r="J37" s="6">
        <f>SUM(D37:I37)</f>
        <v>100</v>
      </c>
      <c r="K37" s="28">
        <f>128*算法映射结果!N$20</f>
        <v>59.534883720930232</v>
      </c>
      <c r="L37" s="29">
        <f>(D37*算法映射结果!K$16+E37*算法映射结果!L$16+F37*算法映射结果!M$16+G37*算法映射结果!N$16+H37*算法映射结果!O$16+I37*算法映射结果!P$16+算法映射结果!Q110*算法映射结果!Q$16)/1000000</f>
        <v>0.61573999999999995</v>
      </c>
      <c r="M37" s="28">
        <f>K37/L37</f>
        <v>96.688348525238311</v>
      </c>
      <c r="N37" s="18">
        <f>J38</f>
        <v>0.12</v>
      </c>
    </row>
    <row r="38" spans="1:27" x14ac:dyDescent="0.15">
      <c r="A38" s="27"/>
      <c r="B38" s="27"/>
      <c r="C38" s="5" t="s">
        <v>39</v>
      </c>
      <c r="D38" s="7">
        <f>D36/D37</f>
        <v>0.2</v>
      </c>
      <c r="E38" s="7">
        <f>E36/E37</f>
        <v>0.15</v>
      </c>
      <c r="F38" s="7">
        <f>F36/F37</f>
        <v>0</v>
      </c>
      <c r="G38" s="7">
        <f>G36/G37</f>
        <v>0.05</v>
      </c>
      <c r="H38" s="7">
        <f>H36/H37</f>
        <v>0.1</v>
      </c>
      <c r="I38" s="7" t="s">
        <v>87</v>
      </c>
      <c r="J38" s="7">
        <f>J36/J37</f>
        <v>0.12</v>
      </c>
      <c r="K38" s="28"/>
      <c r="L38" s="29"/>
      <c r="M38" s="28"/>
      <c r="N38" s="19">
        <f>M37</f>
        <v>96.688348525238311</v>
      </c>
    </row>
    <row r="39" spans="1:27" x14ac:dyDescent="0.15">
      <c r="A39" s="27"/>
      <c r="B39" s="27" t="s">
        <v>12</v>
      </c>
      <c r="C39" s="5" t="s">
        <v>47</v>
      </c>
      <c r="D39" s="6">
        <f>算法映射结果!R147</f>
        <v>24</v>
      </c>
      <c r="E39" s="6">
        <f>算法映射结果!S147</f>
        <v>24</v>
      </c>
      <c r="F39" s="6">
        <f>算法映射结果!T147</f>
        <v>24</v>
      </c>
      <c r="G39" s="6">
        <f>算法映射结果!U147</f>
        <v>48</v>
      </c>
      <c r="H39" s="6">
        <f>算法映射结果!V147</f>
        <v>24</v>
      </c>
      <c r="I39" s="6">
        <f>算法映射结果!W147</f>
        <v>24</v>
      </c>
      <c r="J39" s="6">
        <f>SUM(D39:I39)</f>
        <v>168</v>
      </c>
      <c r="K39" s="28">
        <f>128*算法映射结果!N$22</f>
        <v>32.904884318766065</v>
      </c>
      <c r="L39" s="29">
        <f>(D39*算法映射结果!K$16+E39*算法映射结果!L$16+F39*算法映射结果!M$16+G39*算法映射结果!N$16+H39*算法映射结果!O$16+I39*算法映射结果!P$16+算法映射结果!Q147*算法映射结果!Q$16)/1000000</f>
        <v>0.95260800000000001</v>
      </c>
      <c r="M39" s="28">
        <f>K39/L39</f>
        <v>34.541893747235029</v>
      </c>
      <c r="N39" s="18">
        <f>J40</f>
        <v>7.1428571428571425E-2</v>
      </c>
    </row>
    <row r="40" spans="1:27" x14ac:dyDescent="0.15">
      <c r="A40" s="27"/>
      <c r="B40" s="27"/>
      <c r="C40" s="5" t="s">
        <v>39</v>
      </c>
      <c r="D40" s="11">
        <f t="shared" ref="D40:J40" si="22">D36/D39</f>
        <v>0.16666666666666666</v>
      </c>
      <c r="E40" s="11">
        <f t="shared" si="22"/>
        <v>0.125</v>
      </c>
      <c r="F40" s="11">
        <f t="shared" si="22"/>
        <v>0</v>
      </c>
      <c r="G40" s="11">
        <f t="shared" si="22"/>
        <v>2.0833333333333332E-2</v>
      </c>
      <c r="H40" s="11">
        <f t="shared" si="22"/>
        <v>8.3333333333333329E-2</v>
      </c>
      <c r="I40" s="11">
        <f t="shared" si="22"/>
        <v>8.3333333333333329E-2</v>
      </c>
      <c r="J40" s="11">
        <f t="shared" si="22"/>
        <v>7.1428571428571425E-2</v>
      </c>
      <c r="K40" s="28"/>
      <c r="L40" s="29"/>
      <c r="M40" s="28"/>
      <c r="N40" s="19">
        <f>M39</f>
        <v>34.541893747235029</v>
      </c>
    </row>
    <row r="41" spans="1:27" x14ac:dyDescent="0.15">
      <c r="A41" s="27"/>
      <c r="B41" s="27" t="s">
        <v>36</v>
      </c>
      <c r="C41" s="5" t="s">
        <v>47</v>
      </c>
      <c r="D41" s="12">
        <f>算法映射结果!R184</f>
        <v>24</v>
      </c>
      <c r="E41" s="12">
        <f>算法映射结果!S184</f>
        <v>36</v>
      </c>
      <c r="F41" s="12">
        <f>算法映射结果!T184</f>
        <v>12</v>
      </c>
      <c r="G41" s="12">
        <f>算法映射结果!U184</f>
        <v>36</v>
      </c>
      <c r="H41" s="12">
        <f>算法映射结果!V184</f>
        <v>6</v>
      </c>
      <c r="I41" s="12">
        <f>算法映射结果!W184</f>
        <v>12</v>
      </c>
      <c r="J41" s="12">
        <f>SUM(D41:I41)</f>
        <v>126</v>
      </c>
      <c r="K41" s="28">
        <f>128*算法映射结果!N$24</f>
        <v>9.9378881987577632</v>
      </c>
      <c r="L41" s="29">
        <f>(D41*算法映射结果!K$16+E41*算法映射结果!L$16+F41*算法映射结果!M$16+G41*算法映射结果!N$16+H41*算法映射结果!O$16+I41*算法映射结果!P$16+算法映射结果!Q184*算法映射结果!Q$16)/1000000</f>
        <v>0.4683735</v>
      </c>
      <c r="M41" s="28">
        <f>K41/L41</f>
        <v>21.217870350815669</v>
      </c>
      <c r="N41" s="18">
        <f>J42</f>
        <v>9.5238095238095233E-2</v>
      </c>
    </row>
    <row r="42" spans="1:27" x14ac:dyDescent="0.15">
      <c r="A42" s="27"/>
      <c r="B42" s="27"/>
      <c r="C42" s="5" t="s">
        <v>39</v>
      </c>
      <c r="D42" s="11">
        <f t="shared" ref="D42:J42" si="23">D36/D41</f>
        <v>0.16666666666666666</v>
      </c>
      <c r="E42" s="11">
        <f t="shared" si="23"/>
        <v>8.3333333333333329E-2</v>
      </c>
      <c r="F42" s="11">
        <f t="shared" si="23"/>
        <v>0</v>
      </c>
      <c r="G42" s="11">
        <f t="shared" si="23"/>
        <v>2.7777777777777776E-2</v>
      </c>
      <c r="H42" s="11">
        <f t="shared" si="23"/>
        <v>0.33333333333333331</v>
      </c>
      <c r="I42" s="11">
        <f t="shared" si="23"/>
        <v>0.16666666666666666</v>
      </c>
      <c r="J42" s="11">
        <f t="shared" si="23"/>
        <v>9.5238095238095233E-2</v>
      </c>
      <c r="K42" s="28"/>
      <c r="L42" s="29"/>
      <c r="M42" s="28"/>
      <c r="N42" s="19">
        <f>M41</f>
        <v>21.217870350815669</v>
      </c>
    </row>
    <row r="43" spans="1:27" x14ac:dyDescent="0.15">
      <c r="A43" s="27"/>
      <c r="B43" s="27" t="s">
        <v>37</v>
      </c>
      <c r="C43" s="5" t="s">
        <v>47</v>
      </c>
      <c r="D43" s="6">
        <f>算法映射结果!R73</f>
        <v>24</v>
      </c>
      <c r="E43" s="6">
        <f>算法映射结果!S73</f>
        <v>48</v>
      </c>
      <c r="F43" s="6">
        <f>算法映射结果!T73</f>
        <v>12</v>
      </c>
      <c r="G43" s="6">
        <f>算法映射结果!U73</f>
        <v>24</v>
      </c>
      <c r="H43" s="6">
        <f>算法映射结果!V73</f>
        <v>24</v>
      </c>
      <c r="I43" s="6">
        <f>算法映射结果!W73</f>
        <v>0</v>
      </c>
      <c r="J43" s="6">
        <f>SUM(D43:I43)</f>
        <v>132</v>
      </c>
      <c r="K43" s="28">
        <f>128*算法映射结果!N$26</f>
        <v>64</v>
      </c>
      <c r="L43" s="29">
        <f>(D43*算法映射结果!K$16+E43*算法映射结果!L$16+F43*算法映射结果!M$16+G43*算法映射结果!N$16+H43*算法映射结果!O$16+I43*算法映射结果!P$16+算法映射结果!Q73*算法映射结果!Q$16)/1000000</f>
        <v>0.699156</v>
      </c>
      <c r="M43" s="28">
        <f>K43/L43</f>
        <v>91.538941237720906</v>
      </c>
      <c r="N43" s="18">
        <f>J44</f>
        <v>9.0909090909090912E-2</v>
      </c>
    </row>
    <row r="44" spans="1:27" x14ac:dyDescent="0.15">
      <c r="A44" s="27"/>
      <c r="B44" s="27"/>
      <c r="C44" s="5" t="s">
        <v>39</v>
      </c>
      <c r="D44" s="7">
        <f>D36/D43</f>
        <v>0.16666666666666666</v>
      </c>
      <c r="E44" s="7">
        <f>E36/E43</f>
        <v>6.25E-2</v>
      </c>
      <c r="F44" s="7">
        <f>F36/F43</f>
        <v>0</v>
      </c>
      <c r="G44" s="7">
        <f>G36/G43</f>
        <v>4.1666666666666664E-2</v>
      </c>
      <c r="H44" s="7">
        <f>H36/H43</f>
        <v>8.3333333333333329E-2</v>
      </c>
      <c r="I44" s="7" t="s">
        <v>87</v>
      </c>
      <c r="J44" s="7">
        <f>J36/J43</f>
        <v>9.0909090909090912E-2</v>
      </c>
      <c r="K44" s="28"/>
      <c r="L44" s="29"/>
      <c r="M44" s="28"/>
      <c r="N44" s="19">
        <f>M43</f>
        <v>91.538941237720906</v>
      </c>
    </row>
    <row r="45" spans="1:27" x14ac:dyDescent="0.15">
      <c r="A45" s="27"/>
      <c r="B45" s="32" t="s">
        <v>38</v>
      </c>
      <c r="C45" s="5" t="s">
        <v>47</v>
      </c>
      <c r="D45" s="14">
        <f>算法映射结果!R36</f>
        <v>14</v>
      </c>
      <c r="E45" s="14">
        <f>算法映射结果!S36</f>
        <v>14</v>
      </c>
      <c r="F45" s="14">
        <f>算法映射结果!T36</f>
        <v>6</v>
      </c>
      <c r="G45" s="14">
        <f>算法映射结果!U36</f>
        <v>12</v>
      </c>
      <c r="H45" s="14">
        <f>算法映射结果!V36</f>
        <v>8</v>
      </c>
      <c r="I45" s="14">
        <f>算法映射结果!W36</f>
        <v>8</v>
      </c>
      <c r="J45" s="17">
        <v>31</v>
      </c>
      <c r="K45" s="28">
        <f>128*算法映射结果!N28</f>
        <v>64</v>
      </c>
      <c r="L45" s="29">
        <f>(D45*算法映射结果!K$16+E45*算法映射结果!L$16+F45*算法映射结果!M$16+G45*算法映射结果!N$16+H45*算法映射结果!O$16+I45*算法映射结果!P$16+算法映射结果!Q36*算法映射结果!Q$16)/1000000</f>
        <v>0.43559399999999998</v>
      </c>
      <c r="M45" s="28">
        <f>K45/L45</f>
        <v>146.92580705886675</v>
      </c>
      <c r="N45" s="18">
        <f>J46</f>
        <v>0.38709677419354838</v>
      </c>
      <c r="R45" s="22">
        <f t="shared" ref="R45:X45" si="24">D4</f>
        <v>8</v>
      </c>
      <c r="S45" s="22">
        <f t="shared" si="24"/>
        <v>8</v>
      </c>
      <c r="T45" s="22">
        <f t="shared" si="24"/>
        <v>8</v>
      </c>
      <c r="U45" s="22">
        <f t="shared" si="24"/>
        <v>8</v>
      </c>
      <c r="V45" s="22">
        <f t="shared" si="24"/>
        <v>8</v>
      </c>
      <c r="W45" s="22">
        <f t="shared" si="24"/>
        <v>0</v>
      </c>
      <c r="X45" s="22">
        <f t="shared" si="24"/>
        <v>40</v>
      </c>
      <c r="Y45" s="24">
        <f t="shared" ref="Y45:AA45" si="25">K4</f>
        <v>59.534883720930232</v>
      </c>
      <c r="Z45" s="24">
        <f t="shared" si="25"/>
        <v>0.24629599999999999</v>
      </c>
      <c r="AA45" s="24">
        <f t="shared" si="25"/>
        <v>241.72087131309576</v>
      </c>
    </row>
    <row r="46" spans="1:27" x14ac:dyDescent="0.15">
      <c r="A46" s="27"/>
      <c r="B46" s="27"/>
      <c r="C46" s="5" t="s">
        <v>39</v>
      </c>
      <c r="D46" s="13">
        <f t="shared" ref="D46:J46" si="26">D36/D45</f>
        <v>0.2857142857142857</v>
      </c>
      <c r="E46" s="13">
        <f t="shared" si="26"/>
        <v>0.21428571428571427</v>
      </c>
      <c r="F46" s="13">
        <f t="shared" si="26"/>
        <v>0</v>
      </c>
      <c r="G46" s="13">
        <f t="shared" si="26"/>
        <v>8.3333333333333329E-2</v>
      </c>
      <c r="H46" s="13">
        <f t="shared" si="26"/>
        <v>0.25</v>
      </c>
      <c r="I46" s="13">
        <f t="shared" si="26"/>
        <v>0.25</v>
      </c>
      <c r="J46" s="13">
        <f t="shared" si="26"/>
        <v>0.38709677419354838</v>
      </c>
      <c r="K46" s="28"/>
      <c r="L46" s="29"/>
      <c r="M46" s="28"/>
      <c r="N46" s="19">
        <f>M45</f>
        <v>146.92580705886675</v>
      </c>
      <c r="R46" s="22">
        <f>D15</f>
        <v>12</v>
      </c>
      <c r="S46" s="22">
        <f t="shared" ref="S46" si="27">E15</f>
        <v>12</v>
      </c>
      <c r="T46" s="22">
        <f t="shared" ref="T46" si="28">F15</f>
        <v>12</v>
      </c>
      <c r="U46" s="22">
        <f t="shared" ref="U46" si="29">G15</f>
        <v>12</v>
      </c>
      <c r="V46" s="22">
        <f t="shared" ref="V46" si="30">H15</f>
        <v>12</v>
      </c>
      <c r="W46" s="22">
        <f t="shared" ref="W46" si="31">I15</f>
        <v>0</v>
      </c>
      <c r="X46" s="22">
        <f t="shared" ref="X46" si="32">J15</f>
        <v>60</v>
      </c>
      <c r="Y46" s="24">
        <f t="shared" ref="Y46" si="33">K15</f>
        <v>29.767441860465116</v>
      </c>
      <c r="Z46" s="24">
        <f t="shared" ref="Z46" si="34">L15</f>
        <v>0.36944399999999999</v>
      </c>
      <c r="AA46" s="24">
        <f t="shared" ref="AA46" si="35">M15</f>
        <v>80.573623771031919</v>
      </c>
    </row>
    <row r="47" spans="1:27" x14ac:dyDescent="0.15">
      <c r="A47" s="27" t="s">
        <v>97</v>
      </c>
      <c r="B47" s="10"/>
      <c r="C47" s="5" t="s">
        <v>46</v>
      </c>
      <c r="D47" s="6">
        <v>2</v>
      </c>
      <c r="E47" s="6">
        <v>2</v>
      </c>
      <c r="F47" s="6">
        <v>0</v>
      </c>
      <c r="G47" s="6">
        <v>2</v>
      </c>
      <c r="H47" s="6">
        <v>0</v>
      </c>
      <c r="I47" s="6">
        <v>0</v>
      </c>
      <c r="J47" s="6">
        <f>SUM(D47:I47)</f>
        <v>6</v>
      </c>
      <c r="K47" s="8"/>
      <c r="L47" s="8"/>
      <c r="M47" s="8"/>
      <c r="R47" s="22">
        <f t="shared" ref="R47:X47" si="36">D6</f>
        <v>8</v>
      </c>
      <c r="S47" s="22">
        <f t="shared" si="36"/>
        <v>8</v>
      </c>
      <c r="T47" s="22">
        <f t="shared" si="36"/>
        <v>8</v>
      </c>
      <c r="U47" s="22">
        <f t="shared" si="36"/>
        <v>16</v>
      </c>
      <c r="V47" s="22">
        <f t="shared" si="36"/>
        <v>8</v>
      </c>
      <c r="W47" s="22">
        <f t="shared" si="36"/>
        <v>8</v>
      </c>
      <c r="X47" s="22">
        <f t="shared" si="36"/>
        <v>56</v>
      </c>
      <c r="Y47" s="24">
        <f t="shared" ref="Y47" si="37">K6</f>
        <v>32.904884318766065</v>
      </c>
      <c r="Z47" s="24">
        <f t="shared" ref="Z47" si="38">L6</f>
        <v>0.31753599999999998</v>
      </c>
      <c r="AA47" s="24">
        <f t="shared" ref="AA47" si="39">M6</f>
        <v>103.62568124170508</v>
      </c>
    </row>
    <row r="48" spans="1:27" x14ac:dyDescent="0.15">
      <c r="A48" s="27"/>
      <c r="B48" s="26" t="s">
        <v>94</v>
      </c>
      <c r="C48" s="5" t="s">
        <v>47</v>
      </c>
      <c r="D48" s="6">
        <f>算法映射结果!R111</f>
        <v>16</v>
      </c>
      <c r="E48" s="6">
        <f>算法映射结果!S111</f>
        <v>16</v>
      </c>
      <c r="F48" s="6">
        <f>算法映射结果!T111</f>
        <v>16</v>
      </c>
      <c r="G48" s="6">
        <f>算法映射结果!U111</f>
        <v>16</v>
      </c>
      <c r="H48" s="6">
        <f>算法映射结果!V111</f>
        <v>16</v>
      </c>
      <c r="I48" s="6">
        <f>算法映射结果!W111</f>
        <v>0</v>
      </c>
      <c r="J48" s="6">
        <f>SUM(D48:I48)</f>
        <v>80</v>
      </c>
      <c r="K48" s="28">
        <f>128*算法映射结果!N$20</f>
        <v>59.534883720930232</v>
      </c>
      <c r="L48" s="29">
        <f>(D48*算法映射结果!K$16+E48*算法映射结果!L$16+F48*算法映射结果!M$16+G48*算法映射结果!N$16+H48*算法映射结果!O$16+I48*算法映射结果!P$16+算法映射结果!Q111*算法映射结果!Q$16)/1000000</f>
        <v>0.49259199999999997</v>
      </c>
      <c r="M48" s="28">
        <f>K48/L48</f>
        <v>120.86043565654788</v>
      </c>
      <c r="N48" s="18">
        <f>J49</f>
        <v>7.4999999999999997E-2</v>
      </c>
      <c r="R48" s="22">
        <f>D17</f>
        <v>12</v>
      </c>
      <c r="S48" s="22">
        <f t="shared" ref="S48" si="40">E17</f>
        <v>12</v>
      </c>
      <c r="T48" s="22">
        <f t="shared" ref="T48" si="41">F17</f>
        <v>12</v>
      </c>
      <c r="U48" s="22">
        <f t="shared" ref="U48" si="42">G17</f>
        <v>24</v>
      </c>
      <c r="V48" s="22">
        <f t="shared" ref="V48" si="43">H17</f>
        <v>12</v>
      </c>
      <c r="W48" s="22">
        <f t="shared" ref="W48" si="44">I17</f>
        <v>12</v>
      </c>
      <c r="X48" s="22">
        <f t="shared" ref="X48" si="45">J17</f>
        <v>84</v>
      </c>
      <c r="Y48" s="24">
        <f t="shared" ref="Y48" si="46">K17</f>
        <v>16.452442159383033</v>
      </c>
      <c r="Z48" s="24">
        <f t="shared" ref="Z48" si="47">L17</f>
        <v>0.47630400000000001</v>
      </c>
      <c r="AA48" s="24">
        <f t="shared" ref="AA48" si="48">M17</f>
        <v>34.541893747235029</v>
      </c>
    </row>
    <row r="49" spans="1:27" x14ac:dyDescent="0.15">
      <c r="A49" s="27"/>
      <c r="B49" s="27"/>
      <c r="C49" s="5" t="s">
        <v>39</v>
      </c>
      <c r="D49" s="7">
        <f>D47/D48</f>
        <v>0.125</v>
      </c>
      <c r="E49" s="7">
        <f>E47/E48</f>
        <v>0.125</v>
      </c>
      <c r="F49" s="7">
        <f>F47/F48</f>
        <v>0</v>
      </c>
      <c r="G49" s="7">
        <f>G47/G48</f>
        <v>0.125</v>
      </c>
      <c r="H49" s="7">
        <f>H47/H48</f>
        <v>0</v>
      </c>
      <c r="I49" s="7" t="s">
        <v>87</v>
      </c>
      <c r="J49" s="7">
        <f>J47/J48</f>
        <v>7.4999999999999997E-2</v>
      </c>
      <c r="K49" s="28"/>
      <c r="L49" s="29"/>
      <c r="M49" s="28"/>
      <c r="N49" s="19">
        <f>M48</f>
        <v>120.86043565654788</v>
      </c>
      <c r="R49" s="22">
        <f t="shared" ref="R49:X49" si="49">D8</f>
        <v>16</v>
      </c>
      <c r="S49" s="22">
        <f t="shared" si="49"/>
        <v>24</v>
      </c>
      <c r="T49" s="22">
        <f t="shared" si="49"/>
        <v>8</v>
      </c>
      <c r="U49" s="22">
        <f t="shared" si="49"/>
        <v>24</v>
      </c>
      <c r="V49" s="22">
        <f t="shared" si="49"/>
        <v>4</v>
      </c>
      <c r="W49" s="22">
        <f t="shared" si="49"/>
        <v>8</v>
      </c>
      <c r="X49" s="22">
        <f t="shared" si="49"/>
        <v>84</v>
      </c>
      <c r="Y49" s="24">
        <f t="shared" ref="Y49" si="50">K8</f>
        <v>9.9378881987577632</v>
      </c>
      <c r="Z49" s="24">
        <f t="shared" ref="Z49" si="51">L8</f>
        <v>0.312249</v>
      </c>
      <c r="AA49" s="24">
        <f t="shared" ref="AA49" si="52">M8</f>
        <v>31.826805526223506</v>
      </c>
    </row>
    <row r="50" spans="1:27" x14ac:dyDescent="0.15">
      <c r="A50" s="27"/>
      <c r="B50" s="27" t="s">
        <v>12</v>
      </c>
      <c r="C50" s="5" t="s">
        <v>47</v>
      </c>
      <c r="D50" s="6">
        <f>算法映射结果!R148</f>
        <v>16</v>
      </c>
      <c r="E50" s="6">
        <f>算法映射结果!S148</f>
        <v>16</v>
      </c>
      <c r="F50" s="6">
        <f>算法映射结果!T148</f>
        <v>16</v>
      </c>
      <c r="G50" s="6">
        <f>算法映射结果!U148</f>
        <v>32</v>
      </c>
      <c r="H50" s="6">
        <f>算法映射结果!V148</f>
        <v>16</v>
      </c>
      <c r="I50" s="6">
        <f>算法映射结果!W148</f>
        <v>16</v>
      </c>
      <c r="J50" s="6">
        <f>SUM(D50:I50)</f>
        <v>112</v>
      </c>
      <c r="K50" s="28">
        <f>128*算法映射结果!N$22</f>
        <v>32.904884318766065</v>
      </c>
      <c r="L50" s="29">
        <f>(D50*算法映射结果!K$16+E50*算法映射结果!L$16+F50*算法映射结果!M$16+G50*算法映射结果!N$16+H50*算法映射结果!O$16+I50*算法映射结果!P$16+算法映射结果!Q148*算法映射结果!Q$16)/1000000</f>
        <v>0.63507199999999997</v>
      </c>
      <c r="M50" s="28">
        <f>K50/L50</f>
        <v>51.81284062085254</v>
      </c>
      <c r="N50" s="18">
        <f>J51</f>
        <v>5.3571428571428568E-2</v>
      </c>
      <c r="R50" s="22" t="str">
        <f>D19</f>
        <v>/</v>
      </c>
      <c r="S50" s="22" t="str">
        <f t="shared" ref="S50" si="53">E19</f>
        <v>/</v>
      </c>
      <c r="T50" s="22" t="str">
        <f t="shared" ref="T50" si="54">F19</f>
        <v>/</v>
      </c>
      <c r="U50" s="22" t="str">
        <f t="shared" ref="U50" si="55">G19</f>
        <v>/</v>
      </c>
      <c r="V50" s="22" t="str">
        <f t="shared" ref="V50" si="56">H19</f>
        <v>/</v>
      </c>
      <c r="W50" s="22" t="str">
        <f t="shared" ref="W50" si="57">I19</f>
        <v>/</v>
      </c>
      <c r="X50" s="22" t="str">
        <f t="shared" ref="X50" si="58">J19</f>
        <v>/</v>
      </c>
      <c r="Y50" s="24" t="str">
        <f t="shared" ref="Y50" si="59">K19</f>
        <v>/</v>
      </c>
      <c r="Z50" s="24" t="str">
        <f t="shared" ref="Z50" si="60">L19</f>
        <v>/</v>
      </c>
      <c r="AA50" s="24" t="str">
        <f t="shared" ref="AA50" si="61">M19</f>
        <v>/</v>
      </c>
    </row>
    <row r="51" spans="1:27" x14ac:dyDescent="0.15">
      <c r="A51" s="27"/>
      <c r="B51" s="27"/>
      <c r="C51" s="5" t="s">
        <v>39</v>
      </c>
      <c r="D51" s="11">
        <f t="shared" ref="D51:J51" si="62">D47/D50</f>
        <v>0.125</v>
      </c>
      <c r="E51" s="11">
        <f t="shared" si="62"/>
        <v>0.125</v>
      </c>
      <c r="F51" s="11">
        <f t="shared" si="62"/>
        <v>0</v>
      </c>
      <c r="G51" s="11">
        <f t="shared" si="62"/>
        <v>6.25E-2</v>
      </c>
      <c r="H51" s="11">
        <f t="shared" si="62"/>
        <v>0</v>
      </c>
      <c r="I51" s="11">
        <f t="shared" si="62"/>
        <v>0</v>
      </c>
      <c r="J51" s="11">
        <f t="shared" si="62"/>
        <v>5.3571428571428568E-2</v>
      </c>
      <c r="K51" s="28"/>
      <c r="L51" s="29"/>
      <c r="M51" s="28"/>
      <c r="N51" s="19">
        <f>M50</f>
        <v>51.81284062085254</v>
      </c>
      <c r="R51" s="22">
        <f t="shared" ref="R51:X51" si="63">D10</f>
        <v>8</v>
      </c>
      <c r="S51" s="22">
        <f t="shared" si="63"/>
        <v>16</v>
      </c>
      <c r="T51" s="22">
        <f t="shared" si="63"/>
        <v>4</v>
      </c>
      <c r="U51" s="22">
        <f t="shared" si="63"/>
        <v>8</v>
      </c>
      <c r="V51" s="22">
        <f t="shared" si="63"/>
        <v>8</v>
      </c>
      <c r="W51" s="22">
        <f t="shared" si="63"/>
        <v>0</v>
      </c>
      <c r="X51" s="22">
        <f t="shared" si="63"/>
        <v>44</v>
      </c>
      <c r="Y51" s="24">
        <f t="shared" ref="Y51" si="64">K10</f>
        <v>64</v>
      </c>
      <c r="Z51" s="24">
        <f t="shared" ref="Z51" si="65">L10</f>
        <v>0.23305200000000001</v>
      </c>
      <c r="AA51" s="24">
        <f t="shared" ref="AA51" si="66">M10</f>
        <v>274.61682371316272</v>
      </c>
    </row>
    <row r="52" spans="1:27" x14ac:dyDescent="0.15">
      <c r="A52" s="27"/>
      <c r="B52" s="27" t="s">
        <v>36</v>
      </c>
      <c r="C52" s="5" t="s">
        <v>47</v>
      </c>
      <c r="D52" s="12">
        <f>算法映射结果!R185</f>
        <v>16</v>
      </c>
      <c r="E52" s="12">
        <f>算法映射结果!S185</f>
        <v>24</v>
      </c>
      <c r="F52" s="12">
        <f>算法映射结果!T185</f>
        <v>8</v>
      </c>
      <c r="G52" s="12">
        <f>算法映射结果!U185</f>
        <v>24</v>
      </c>
      <c r="H52" s="12">
        <f>算法映射结果!V185</f>
        <v>4</v>
      </c>
      <c r="I52" s="12">
        <f>算法映射结果!W185</f>
        <v>8</v>
      </c>
      <c r="J52" s="12">
        <f>SUM(D52:I52)</f>
        <v>84</v>
      </c>
      <c r="K52" s="28">
        <f>128*算法映射结果!N$24</f>
        <v>9.9378881987577632</v>
      </c>
      <c r="L52" s="29">
        <f>(D52*算法映射结果!K$16+E52*算法映射结果!L$16+F52*算法映射结果!M$16+G52*算法映射结果!N$16+H52*算法映射结果!O$16+I52*算法映射结果!P$16+算法映射结果!Q185*算法映射结果!Q$16)/1000000</f>
        <v>0.312249</v>
      </c>
      <c r="M52" s="28">
        <f>K52/L52</f>
        <v>31.826805526223506</v>
      </c>
      <c r="N52" s="18">
        <f>J53</f>
        <v>7.1428571428571425E-2</v>
      </c>
      <c r="R52" s="22">
        <f>D21</f>
        <v>16</v>
      </c>
      <c r="S52" s="22">
        <f t="shared" ref="S52" si="67">E21</f>
        <v>32</v>
      </c>
      <c r="T52" s="22">
        <f t="shared" ref="T52" si="68">F21</f>
        <v>8</v>
      </c>
      <c r="U52" s="22">
        <f t="shared" ref="U52" si="69">G21</f>
        <v>16</v>
      </c>
      <c r="V52" s="22">
        <f t="shared" ref="V52" si="70">H21</f>
        <v>16</v>
      </c>
      <c r="W52" s="22">
        <f t="shared" ref="W52" si="71">I21</f>
        <v>0</v>
      </c>
      <c r="X52" s="22">
        <f t="shared" ref="X52" si="72">J21</f>
        <v>88</v>
      </c>
      <c r="Y52" s="24">
        <f t="shared" ref="Y52" si="73">K21</f>
        <v>32</v>
      </c>
      <c r="Z52" s="24">
        <f t="shared" ref="Z52" si="74">L21</f>
        <v>0.46610400000000002</v>
      </c>
      <c r="AA52" s="24">
        <f t="shared" ref="AA52" si="75">M21</f>
        <v>68.654205928290679</v>
      </c>
    </row>
    <row r="53" spans="1:27" x14ac:dyDescent="0.15">
      <c r="A53" s="27"/>
      <c r="B53" s="27"/>
      <c r="C53" s="5" t="s">
        <v>39</v>
      </c>
      <c r="D53" s="11">
        <f t="shared" ref="D53:J53" si="76">D47/D52</f>
        <v>0.125</v>
      </c>
      <c r="E53" s="11">
        <f t="shared" si="76"/>
        <v>8.3333333333333329E-2</v>
      </c>
      <c r="F53" s="11">
        <f t="shared" si="76"/>
        <v>0</v>
      </c>
      <c r="G53" s="11">
        <f t="shared" si="76"/>
        <v>8.3333333333333329E-2</v>
      </c>
      <c r="H53" s="11">
        <f t="shared" si="76"/>
        <v>0</v>
      </c>
      <c r="I53" s="11">
        <f t="shared" si="76"/>
        <v>0</v>
      </c>
      <c r="J53" s="11">
        <f t="shared" si="76"/>
        <v>7.1428571428571425E-2</v>
      </c>
      <c r="K53" s="28"/>
      <c r="L53" s="29"/>
      <c r="M53" s="28"/>
      <c r="N53" s="19">
        <f>M52</f>
        <v>31.826805526223506</v>
      </c>
      <c r="R53" s="22">
        <f t="shared" ref="R53:X53" si="77">D12</f>
        <v>7</v>
      </c>
      <c r="S53" s="22">
        <f t="shared" si="77"/>
        <v>7</v>
      </c>
      <c r="T53" s="22">
        <f t="shared" si="77"/>
        <v>3</v>
      </c>
      <c r="U53" s="22">
        <f t="shared" si="77"/>
        <v>6</v>
      </c>
      <c r="V53" s="22">
        <f t="shared" si="77"/>
        <v>4</v>
      </c>
      <c r="W53" s="22">
        <f t="shared" si="77"/>
        <v>4</v>
      </c>
      <c r="X53" s="22">
        <f t="shared" si="77"/>
        <v>31</v>
      </c>
      <c r="Y53" s="24">
        <f t="shared" ref="Y53" si="78">K12</f>
        <v>64</v>
      </c>
      <c r="Z53" s="24">
        <f t="shared" ref="Z53" si="79">L12</f>
        <v>0.21779699999999999</v>
      </c>
      <c r="AA53" s="24">
        <f t="shared" ref="AA53" si="80">M12</f>
        <v>293.8516141177335</v>
      </c>
    </row>
    <row r="54" spans="1:27" x14ac:dyDescent="0.15">
      <c r="A54" s="27"/>
      <c r="B54" s="27" t="s">
        <v>37</v>
      </c>
      <c r="C54" s="5" t="s">
        <v>47</v>
      </c>
      <c r="D54" s="6">
        <f>算法映射结果!R74</f>
        <v>16</v>
      </c>
      <c r="E54" s="6">
        <f>算法映射结果!S74</f>
        <v>32</v>
      </c>
      <c r="F54" s="6">
        <f>算法映射结果!T74</f>
        <v>8</v>
      </c>
      <c r="G54" s="6">
        <f>算法映射结果!U74</f>
        <v>16</v>
      </c>
      <c r="H54" s="6">
        <f>算法映射结果!V74</f>
        <v>16</v>
      </c>
      <c r="I54" s="6">
        <f>算法映射结果!W74</f>
        <v>0</v>
      </c>
      <c r="J54" s="6">
        <f>SUM(D54:I54)</f>
        <v>88</v>
      </c>
      <c r="K54" s="28">
        <f>128*算法映射结果!N$26</f>
        <v>64</v>
      </c>
      <c r="L54" s="29">
        <f>(D54*算法映射结果!K$16+E54*算法映射结果!L$16+F54*算法映射结果!M$16+G54*算法映射结果!N$16+H54*算法映射结果!O$16+I54*算法映射结果!P$16+算法映射结果!Q74*算法映射结果!Q$16)/1000000</f>
        <v>0.46610400000000002</v>
      </c>
      <c r="M54" s="28">
        <f>K54/L54</f>
        <v>137.30841185658136</v>
      </c>
      <c r="N54" s="18">
        <f>J55</f>
        <v>6.8181818181818177E-2</v>
      </c>
      <c r="R54" s="22">
        <f>D23</f>
        <v>7</v>
      </c>
      <c r="S54" s="22">
        <f t="shared" ref="S54" si="81">E23</f>
        <v>7</v>
      </c>
      <c r="T54" s="22">
        <f t="shared" ref="T54" si="82">F23</f>
        <v>3</v>
      </c>
      <c r="U54" s="22">
        <f t="shared" ref="U54" si="83">G23</f>
        <v>6</v>
      </c>
      <c r="V54" s="22">
        <f t="shared" ref="V54" si="84">H23</f>
        <v>4</v>
      </c>
      <c r="W54" s="22">
        <f t="shared" ref="W54" si="85">I23</f>
        <v>4</v>
      </c>
      <c r="X54" s="22">
        <f t="shared" ref="X54" si="86">J23</f>
        <v>31</v>
      </c>
      <c r="Y54" s="24">
        <f t="shared" ref="Y54" si="87">K23</f>
        <v>32</v>
      </c>
      <c r="Z54" s="24">
        <f t="shared" ref="Z54" si="88">L23</f>
        <v>0.21779699999999999</v>
      </c>
      <c r="AA54" s="24">
        <f t="shared" ref="AA54" si="89">M23</f>
        <v>146.92580705886675</v>
      </c>
    </row>
    <row r="55" spans="1:27" x14ac:dyDescent="0.15">
      <c r="A55" s="27"/>
      <c r="B55" s="27"/>
      <c r="C55" s="5" t="s">
        <v>39</v>
      </c>
      <c r="D55" s="7">
        <f>D47/D54</f>
        <v>0.125</v>
      </c>
      <c r="E55" s="7">
        <f>E47/E54</f>
        <v>6.25E-2</v>
      </c>
      <c r="F55" s="7">
        <f>F47/F54</f>
        <v>0</v>
      </c>
      <c r="G55" s="7">
        <f>G47/G54</f>
        <v>0.125</v>
      </c>
      <c r="H55" s="7">
        <f>H47/H54</f>
        <v>0</v>
      </c>
      <c r="I55" s="7" t="s">
        <v>87</v>
      </c>
      <c r="J55" s="7">
        <f>J47/J54</f>
        <v>6.8181818181818177E-2</v>
      </c>
      <c r="K55" s="28"/>
      <c r="L55" s="29"/>
      <c r="M55" s="28"/>
      <c r="N55" s="19">
        <f>M54</f>
        <v>137.30841185658136</v>
      </c>
      <c r="R55" s="22">
        <f>D34</f>
        <v>7</v>
      </c>
      <c r="S55" s="22">
        <f t="shared" ref="S55" si="90">E34</f>
        <v>7</v>
      </c>
      <c r="T55" s="22">
        <f t="shared" ref="T55" si="91">F34</f>
        <v>3</v>
      </c>
      <c r="U55" s="22">
        <f t="shared" ref="U55" si="92">G34</f>
        <v>6</v>
      </c>
      <c r="V55" s="22">
        <f t="shared" ref="V55" si="93">H34</f>
        <v>4</v>
      </c>
      <c r="W55" s="22">
        <f t="shared" ref="W55" si="94">I34</f>
        <v>4</v>
      </c>
      <c r="X55" s="22">
        <f t="shared" ref="X55" si="95">J34</f>
        <v>31</v>
      </c>
      <c r="Y55" s="24">
        <f t="shared" ref="Y55" si="96">K34</f>
        <v>64</v>
      </c>
      <c r="Z55" s="24">
        <f t="shared" ref="Z55" si="97">L34</f>
        <v>0.21779699999999999</v>
      </c>
      <c r="AA55" s="24">
        <f t="shared" ref="AA55" si="98">M34</f>
        <v>293.8516141177335</v>
      </c>
    </row>
    <row r="56" spans="1:27" x14ac:dyDescent="0.15">
      <c r="A56" s="27"/>
      <c r="B56" s="32" t="s">
        <v>38</v>
      </c>
      <c r="C56" s="5" t="s">
        <v>47</v>
      </c>
      <c r="D56" s="14">
        <f>算法映射结果!R37</f>
        <v>9.3333333333333321</v>
      </c>
      <c r="E56" s="14">
        <f>算法映射结果!S37</f>
        <v>9.3333333333333321</v>
      </c>
      <c r="F56" s="14">
        <f>算法映射结果!T37</f>
        <v>4</v>
      </c>
      <c r="G56" s="14">
        <f>算法映射结果!U37</f>
        <v>8</v>
      </c>
      <c r="H56" s="14">
        <f>算法映射结果!V37</f>
        <v>5.333333333333333</v>
      </c>
      <c r="I56" s="14">
        <f>算法映射结果!W37</f>
        <v>5.333333333333333</v>
      </c>
      <c r="J56" s="17">
        <v>31</v>
      </c>
      <c r="K56" s="28">
        <f>128*算法映射结果!N$28</f>
        <v>64</v>
      </c>
      <c r="L56" s="29">
        <f>(D56*算法映射结果!K$16+E56*算法映射结果!L$16+F56*算法映射结果!M$16+G56*算法映射结果!N$16+H56*算法映射结果!O$16+I56*算法映射结果!P$16+算法映射结果!Q37*算法映射结果!Q$16)/1000000</f>
        <v>0.29039599999999999</v>
      </c>
      <c r="M56" s="28">
        <f>K56/L56</f>
        <v>220.38871058830011</v>
      </c>
      <c r="N56" s="18">
        <f>J57</f>
        <v>0.19354838709677419</v>
      </c>
      <c r="R56" s="22">
        <f>D45</f>
        <v>14</v>
      </c>
      <c r="S56" s="22">
        <f t="shared" ref="S56" si="99">E45</f>
        <v>14</v>
      </c>
      <c r="T56" s="22">
        <f t="shared" ref="T56" si="100">F45</f>
        <v>6</v>
      </c>
      <c r="U56" s="22">
        <f t="shared" ref="U56" si="101">G45</f>
        <v>12</v>
      </c>
      <c r="V56" s="22">
        <f t="shared" ref="V56" si="102">H45</f>
        <v>8</v>
      </c>
      <c r="W56" s="22">
        <f t="shared" ref="W56" si="103">I45</f>
        <v>8</v>
      </c>
      <c r="X56" s="22">
        <f t="shared" ref="X56" si="104">J45</f>
        <v>31</v>
      </c>
      <c r="Y56" s="24">
        <f t="shared" ref="Y56" si="105">K45</f>
        <v>64</v>
      </c>
      <c r="Z56" s="24">
        <f t="shared" ref="Z56" si="106">L45</f>
        <v>0.43559399999999998</v>
      </c>
      <c r="AA56" s="24">
        <f t="shared" ref="AA56" si="107">M45</f>
        <v>146.92580705886675</v>
      </c>
    </row>
    <row r="57" spans="1:27" x14ac:dyDescent="0.15">
      <c r="A57" s="27"/>
      <c r="B57" s="27"/>
      <c r="C57" s="5" t="s">
        <v>39</v>
      </c>
      <c r="D57" s="13">
        <f t="shared" ref="D57:J57" si="108">D47/D56</f>
        <v>0.2142857142857143</v>
      </c>
      <c r="E57" s="13">
        <f t="shared" si="108"/>
        <v>0.2142857142857143</v>
      </c>
      <c r="F57" s="13">
        <f t="shared" si="108"/>
        <v>0</v>
      </c>
      <c r="G57" s="13">
        <f t="shared" si="108"/>
        <v>0.25</v>
      </c>
      <c r="H57" s="13">
        <f t="shared" si="108"/>
        <v>0</v>
      </c>
      <c r="I57" s="13">
        <f t="shared" si="108"/>
        <v>0</v>
      </c>
      <c r="J57" s="13">
        <f t="shared" si="108"/>
        <v>0.19354838709677419</v>
      </c>
      <c r="K57" s="28"/>
      <c r="L57" s="29"/>
      <c r="M57" s="28"/>
      <c r="N57" s="19">
        <f>M56</f>
        <v>220.38871058830011</v>
      </c>
      <c r="R57" s="22">
        <f>D56</f>
        <v>9.3333333333333321</v>
      </c>
      <c r="S57" s="22">
        <f t="shared" ref="S57" si="109">E56</f>
        <v>9.3333333333333321</v>
      </c>
      <c r="T57" s="22">
        <f t="shared" ref="T57" si="110">F56</f>
        <v>4</v>
      </c>
      <c r="U57" s="22">
        <f t="shared" ref="U57" si="111">G56</f>
        <v>8</v>
      </c>
      <c r="V57" s="22">
        <f t="shared" ref="V57" si="112">H56</f>
        <v>5.333333333333333</v>
      </c>
      <c r="W57" s="22">
        <f t="shared" ref="W57" si="113">I56</f>
        <v>5.333333333333333</v>
      </c>
      <c r="X57" s="22">
        <f t="shared" ref="X57" si="114">J56</f>
        <v>31</v>
      </c>
      <c r="Y57" s="24">
        <f t="shared" ref="Y57" si="115">K56</f>
        <v>64</v>
      </c>
      <c r="Z57" s="24">
        <f t="shared" ref="Z57" si="116">L56</f>
        <v>0.29039599999999999</v>
      </c>
      <c r="AA57" s="24">
        <f t="shared" ref="AA57" si="117">M56</f>
        <v>220.38871058830011</v>
      </c>
    </row>
    <row r="58" spans="1:27" x14ac:dyDescent="0.15">
      <c r="A58" s="27" t="s">
        <v>98</v>
      </c>
      <c r="B58" s="10"/>
      <c r="C58" s="5" t="s">
        <v>46</v>
      </c>
      <c r="D58" s="6">
        <v>3</v>
      </c>
      <c r="E58" s="6">
        <v>1</v>
      </c>
      <c r="F58" s="6">
        <v>0</v>
      </c>
      <c r="G58" s="6">
        <v>3</v>
      </c>
      <c r="H58" s="6">
        <v>1</v>
      </c>
      <c r="I58" s="6">
        <v>0</v>
      </c>
      <c r="J58" s="6">
        <f>SUM(D58:I58)</f>
        <v>8</v>
      </c>
      <c r="K58" s="8"/>
      <c r="L58" s="8"/>
      <c r="M58" s="8"/>
      <c r="R58" s="22">
        <f>D67</f>
        <v>14</v>
      </c>
      <c r="S58" s="22">
        <f t="shared" ref="S58" si="118">E67</f>
        <v>14</v>
      </c>
      <c r="T58" s="22">
        <f t="shared" ref="T58" si="119">F67</f>
        <v>6</v>
      </c>
      <c r="U58" s="22">
        <f t="shared" ref="U58" si="120">G67</f>
        <v>12</v>
      </c>
      <c r="V58" s="22">
        <f t="shared" ref="V58" si="121">H67</f>
        <v>8</v>
      </c>
      <c r="W58" s="22">
        <f t="shared" ref="W58" si="122">I67</f>
        <v>8</v>
      </c>
      <c r="X58" s="22">
        <f t="shared" ref="X58" si="123">J67</f>
        <v>31</v>
      </c>
      <c r="Y58" s="24">
        <f t="shared" ref="Y58" si="124">K67</f>
        <v>32</v>
      </c>
      <c r="Z58" s="24">
        <f t="shared" ref="Z58" si="125">L67</f>
        <v>0.43559399999999998</v>
      </c>
      <c r="AA58" s="24">
        <f t="shared" ref="AA58" si="126">M67</f>
        <v>73.462903529433376</v>
      </c>
    </row>
    <row r="59" spans="1:27" x14ac:dyDescent="0.15">
      <c r="A59" s="27"/>
      <c r="B59" s="26" t="s">
        <v>94</v>
      </c>
      <c r="C59" s="5" t="s">
        <v>47</v>
      </c>
      <c r="D59" s="6">
        <f>算法映射结果!R112</f>
        <v>20</v>
      </c>
      <c r="E59" s="6">
        <f>算法映射结果!S112</f>
        <v>20</v>
      </c>
      <c r="F59" s="6">
        <f>算法映射结果!T112</f>
        <v>20</v>
      </c>
      <c r="G59" s="6">
        <f>算法映射结果!U112</f>
        <v>20</v>
      </c>
      <c r="H59" s="6">
        <f>算法映射结果!V112</f>
        <v>20</v>
      </c>
      <c r="I59" s="6">
        <f>算法映射结果!W112</f>
        <v>0</v>
      </c>
      <c r="J59" s="6">
        <f>SUM(D59:I59)</f>
        <v>100</v>
      </c>
      <c r="K59" s="28">
        <f>64*算法映射结果!N$20</f>
        <v>29.767441860465116</v>
      </c>
      <c r="L59" s="29">
        <f>(D59*算法映射结果!K$16+E59*算法映射结果!L$16+F59*算法映射结果!M$16+G59*算法映射结果!N$16+H59*算法映射结果!O$16+I59*算法映射结果!P$16+算法映射结果!Q112*算法映射结果!Q$16)/1000000</f>
        <v>0.61573999999999995</v>
      </c>
      <c r="M59" s="28">
        <f>K59/L59</f>
        <v>48.344174262619156</v>
      </c>
      <c r="N59" s="18">
        <f>J60</f>
        <v>0.08</v>
      </c>
      <c r="R59" s="22">
        <f>D78</f>
        <v>21</v>
      </c>
      <c r="S59" s="22">
        <f t="shared" ref="S59" si="127">E78</f>
        <v>21</v>
      </c>
      <c r="T59" s="22">
        <f t="shared" ref="T59" si="128">F78</f>
        <v>9</v>
      </c>
      <c r="U59" s="22">
        <f t="shared" ref="U59" si="129">G78</f>
        <v>18</v>
      </c>
      <c r="V59" s="22">
        <f t="shared" ref="V59" si="130">H78</f>
        <v>12</v>
      </c>
      <c r="W59" s="22">
        <f t="shared" ref="W59" si="131">I78</f>
        <v>12</v>
      </c>
      <c r="X59" s="22">
        <f t="shared" ref="X59" si="132">J78</f>
        <v>31</v>
      </c>
      <c r="Y59" s="24">
        <f t="shared" ref="Y59" si="133">K78</f>
        <v>64</v>
      </c>
      <c r="Z59" s="24">
        <f t="shared" ref="Z59" si="134">L78</f>
        <v>0.483873</v>
      </c>
      <c r="AA59" s="24">
        <f t="shared" ref="AA59" si="135">M78</f>
        <v>132.26611114899984</v>
      </c>
    </row>
    <row r="60" spans="1:27" x14ac:dyDescent="0.15">
      <c r="A60" s="27"/>
      <c r="B60" s="27"/>
      <c r="C60" s="5" t="s">
        <v>39</v>
      </c>
      <c r="D60" s="7">
        <f>D58/D59</f>
        <v>0.15</v>
      </c>
      <c r="E60" s="7">
        <f>E58/E59</f>
        <v>0.05</v>
      </c>
      <c r="F60" s="7">
        <f>F58/F59</f>
        <v>0</v>
      </c>
      <c r="G60" s="7">
        <f>G58/G59</f>
        <v>0.15</v>
      </c>
      <c r="H60" s="7">
        <f>H58/H59</f>
        <v>0.05</v>
      </c>
      <c r="I60" s="7" t="s">
        <v>87</v>
      </c>
      <c r="J60" s="7">
        <f>J58/J59</f>
        <v>0.08</v>
      </c>
      <c r="K60" s="28"/>
      <c r="L60" s="29"/>
      <c r="M60" s="28"/>
      <c r="N60" s="19">
        <f>M59</f>
        <v>48.344174262619156</v>
      </c>
      <c r="R60" s="22">
        <f>D89</f>
        <v>7</v>
      </c>
      <c r="S60" s="22">
        <f t="shared" ref="S60" si="136">E89</f>
        <v>7</v>
      </c>
      <c r="T60" s="22">
        <f t="shared" ref="T60" si="137">F89</f>
        <v>3</v>
      </c>
      <c r="U60" s="22">
        <f t="shared" ref="U60" si="138">G89</f>
        <v>6</v>
      </c>
      <c r="V60" s="22">
        <f t="shared" ref="V60" si="139">H89</f>
        <v>4</v>
      </c>
      <c r="W60" s="22">
        <f t="shared" ref="W60" si="140">I89</f>
        <v>4</v>
      </c>
      <c r="X60" s="22">
        <f t="shared" ref="X60" si="141">J89</f>
        <v>31</v>
      </c>
      <c r="Y60" s="24">
        <f t="shared" ref="Y60" si="142">K89</f>
        <v>32</v>
      </c>
      <c r="Z60" s="24">
        <f t="shared" ref="Z60" si="143">L89</f>
        <v>0.21779699999999999</v>
      </c>
      <c r="AA60" s="24">
        <f t="shared" ref="AA60" si="144">M89</f>
        <v>146.92580705886675</v>
      </c>
    </row>
    <row r="61" spans="1:27" x14ac:dyDescent="0.15">
      <c r="A61" s="27"/>
      <c r="B61" s="27" t="s">
        <v>12</v>
      </c>
      <c r="C61" s="5" t="s">
        <v>47</v>
      </c>
      <c r="D61" s="6">
        <f>算法映射结果!R149</f>
        <v>20</v>
      </c>
      <c r="E61" s="6">
        <f>算法映射结果!S149</f>
        <v>20</v>
      </c>
      <c r="F61" s="6">
        <f>算法映射结果!T149</f>
        <v>20</v>
      </c>
      <c r="G61" s="6">
        <f>算法映射结果!U149</f>
        <v>40</v>
      </c>
      <c r="H61" s="6">
        <f>算法映射结果!V149</f>
        <v>20</v>
      </c>
      <c r="I61" s="6">
        <f>算法映射结果!W149</f>
        <v>20</v>
      </c>
      <c r="J61" s="6">
        <f>SUM(D61:I61)</f>
        <v>140</v>
      </c>
      <c r="K61" s="28">
        <f>64*算法映射结果!N$22</f>
        <v>16.452442159383033</v>
      </c>
      <c r="L61" s="29">
        <f>(D61*算法映射结果!K$16+E61*算法映射结果!L$16+F61*算法映射结果!M$16+G61*算法映射结果!N$16+H61*算法映射结果!O$16+I61*算法映射结果!P$16+算法映射结果!Q149*算法映射结果!Q$16)/1000000</f>
        <v>0.79383999999999999</v>
      </c>
      <c r="M61" s="28">
        <f>K61/L61</f>
        <v>20.725136248341016</v>
      </c>
      <c r="N61" s="18">
        <f>J62</f>
        <v>5.7142857142857141E-2</v>
      </c>
      <c r="R61" s="22">
        <f>D100</f>
        <v>35</v>
      </c>
      <c r="S61" s="22">
        <f t="shared" ref="S61" si="145">E100</f>
        <v>35</v>
      </c>
      <c r="T61" s="22">
        <f t="shared" ref="T61" si="146">F100</f>
        <v>15</v>
      </c>
      <c r="U61" s="22">
        <f t="shared" ref="U61" si="147">G100</f>
        <v>30</v>
      </c>
      <c r="V61" s="22">
        <f t="shared" ref="V61" si="148">H100</f>
        <v>20</v>
      </c>
      <c r="W61" s="22">
        <f t="shared" ref="W61" si="149">I100</f>
        <v>20</v>
      </c>
      <c r="X61" s="22">
        <f t="shared" ref="X61" si="150">J100</f>
        <v>155</v>
      </c>
      <c r="Y61" s="24">
        <f t="shared" ref="Y61" si="151">K100</f>
        <v>64</v>
      </c>
      <c r="Z61" s="24">
        <f t="shared" ref="Z61" si="152">L100</f>
        <v>1.0889850000000001</v>
      </c>
      <c r="AA61" s="24">
        <f t="shared" ref="AA61" si="153">M100</f>
        <v>58.770322823546692</v>
      </c>
    </row>
    <row r="62" spans="1:27" x14ac:dyDescent="0.15">
      <c r="A62" s="27"/>
      <c r="B62" s="27"/>
      <c r="C62" s="5" t="s">
        <v>39</v>
      </c>
      <c r="D62" s="11">
        <f t="shared" ref="D62:J62" si="154">D58/D61</f>
        <v>0.15</v>
      </c>
      <c r="E62" s="11">
        <f t="shared" si="154"/>
        <v>0.05</v>
      </c>
      <c r="F62" s="11">
        <f t="shared" si="154"/>
        <v>0</v>
      </c>
      <c r="G62" s="11">
        <f t="shared" si="154"/>
        <v>7.4999999999999997E-2</v>
      </c>
      <c r="H62" s="11">
        <f t="shared" si="154"/>
        <v>0.05</v>
      </c>
      <c r="I62" s="11">
        <f t="shared" si="154"/>
        <v>0</v>
      </c>
      <c r="J62" s="11">
        <f t="shared" si="154"/>
        <v>5.7142857142857141E-2</v>
      </c>
      <c r="K62" s="28"/>
      <c r="L62" s="29"/>
      <c r="M62" s="28"/>
      <c r="N62" s="19">
        <f>M61</f>
        <v>20.725136248341016</v>
      </c>
      <c r="R62" s="22">
        <f>D111</f>
        <v>14</v>
      </c>
      <c r="S62" s="22">
        <f t="shared" ref="S62" si="155">E111</f>
        <v>14</v>
      </c>
      <c r="T62" s="22">
        <f t="shared" ref="T62" si="156">F111</f>
        <v>6</v>
      </c>
      <c r="U62" s="22">
        <f t="shared" ref="U62" si="157">G111</f>
        <v>12</v>
      </c>
      <c r="V62" s="22">
        <f t="shared" ref="V62" si="158">H111</f>
        <v>8</v>
      </c>
      <c r="W62" s="22">
        <f t="shared" ref="W62" si="159">I111</f>
        <v>8</v>
      </c>
      <c r="X62" s="22">
        <f t="shared" ref="X62" si="160">J111</f>
        <v>62</v>
      </c>
      <c r="Y62" s="24">
        <f t="shared" ref="Y62" si="161">K111</f>
        <v>64</v>
      </c>
      <c r="Z62" s="24">
        <f t="shared" ref="Z62" si="162">L111</f>
        <v>0.43559399999999998</v>
      </c>
      <c r="AA62" s="24">
        <f t="shared" ref="AA62" si="163">M111</f>
        <v>146.92580705886675</v>
      </c>
    </row>
    <row r="63" spans="1:27" x14ac:dyDescent="0.15">
      <c r="A63" s="27"/>
      <c r="B63" s="27" t="s">
        <v>36</v>
      </c>
      <c r="C63" s="5" t="s">
        <v>47</v>
      </c>
      <c r="D63" s="12">
        <f>算法映射结果!R186</f>
        <v>16</v>
      </c>
      <c r="E63" s="12">
        <f>算法映射结果!S186</f>
        <v>24</v>
      </c>
      <c r="F63" s="12">
        <f>算法映射结果!T186</f>
        <v>8</v>
      </c>
      <c r="G63" s="12">
        <f>算法映射结果!U186</f>
        <v>24</v>
      </c>
      <c r="H63" s="12">
        <f>算法映射结果!V186</f>
        <v>4</v>
      </c>
      <c r="I63" s="12">
        <f>算法映射结果!W186</f>
        <v>8</v>
      </c>
      <c r="J63" s="12">
        <f>SUM(D63:I63)</f>
        <v>84</v>
      </c>
      <c r="K63" s="28">
        <f>64*算法映射结果!N$24</f>
        <v>4.9689440993788816</v>
      </c>
      <c r="L63" s="29">
        <f>(D63*算法映射结果!K$16+E63*算法映射结果!L$16+F63*算法映射结果!M$16+G63*算法映射结果!N$16+H63*算法映射结果!O$16+I63*算法映射结果!P$16+算法映射结果!Q186*算法映射结果!Q$16)/1000000</f>
        <v>0.312249</v>
      </c>
      <c r="M63" s="28">
        <f>K63/L63</f>
        <v>15.913402763111753</v>
      </c>
      <c r="N63" s="18">
        <f>J64</f>
        <v>9.5238095238095233E-2</v>
      </c>
      <c r="R63" s="22">
        <f>D122</f>
        <v>7</v>
      </c>
      <c r="S63" s="22">
        <f t="shared" ref="S63" si="164">E122</f>
        <v>7</v>
      </c>
      <c r="T63" s="22">
        <f t="shared" ref="T63" si="165">F122</f>
        <v>3</v>
      </c>
      <c r="U63" s="22">
        <f t="shared" ref="U63" si="166">G122</f>
        <v>6</v>
      </c>
      <c r="V63" s="22">
        <f t="shared" ref="V63" si="167">H122</f>
        <v>4</v>
      </c>
      <c r="W63" s="22">
        <f t="shared" ref="W63" si="168">I122</f>
        <v>4</v>
      </c>
      <c r="X63" s="22">
        <f t="shared" ref="X63" si="169">J122</f>
        <v>31</v>
      </c>
      <c r="Y63" s="24">
        <f t="shared" ref="Y63" si="170">K122</f>
        <v>32</v>
      </c>
      <c r="Z63" s="24">
        <f t="shared" ref="Z63" si="171">L122</f>
        <v>0.21779699999999999</v>
      </c>
      <c r="AA63" s="24">
        <f t="shared" ref="AA63" si="172">M122</f>
        <v>146.92580705886675</v>
      </c>
    </row>
    <row r="64" spans="1:27" x14ac:dyDescent="0.15">
      <c r="A64" s="27"/>
      <c r="B64" s="27"/>
      <c r="C64" s="5" t="s">
        <v>39</v>
      </c>
      <c r="D64" s="11">
        <f t="shared" ref="D64:J64" si="173">D58/D63</f>
        <v>0.1875</v>
      </c>
      <c r="E64" s="11">
        <f t="shared" si="173"/>
        <v>4.1666666666666664E-2</v>
      </c>
      <c r="F64" s="11">
        <f t="shared" si="173"/>
        <v>0</v>
      </c>
      <c r="G64" s="11">
        <f t="shared" si="173"/>
        <v>0.125</v>
      </c>
      <c r="H64" s="11">
        <f t="shared" si="173"/>
        <v>0.25</v>
      </c>
      <c r="I64" s="11">
        <f t="shared" si="173"/>
        <v>0</v>
      </c>
      <c r="J64" s="11">
        <f t="shared" si="173"/>
        <v>9.5238095238095233E-2</v>
      </c>
      <c r="K64" s="28"/>
      <c r="L64" s="29"/>
      <c r="M64" s="28"/>
      <c r="N64" s="19">
        <f>M63</f>
        <v>15.913402763111753</v>
      </c>
      <c r="R64" s="22">
        <f>D133</f>
        <v>9.3333333333333321</v>
      </c>
      <c r="S64" s="22">
        <f t="shared" ref="S64" si="174">E133</f>
        <v>9.3333333333333321</v>
      </c>
      <c r="T64" s="22">
        <f t="shared" ref="T64" si="175">F133</f>
        <v>4</v>
      </c>
      <c r="U64" s="22">
        <f t="shared" ref="U64" si="176">G133</f>
        <v>8</v>
      </c>
      <c r="V64" s="22">
        <f t="shared" ref="V64" si="177">H133</f>
        <v>5.333333333333333</v>
      </c>
      <c r="W64" s="22">
        <f t="shared" ref="W64" si="178">I133</f>
        <v>5.333333333333333</v>
      </c>
      <c r="X64" s="22">
        <f t="shared" ref="X64" si="179">J133</f>
        <v>41.333333333333336</v>
      </c>
      <c r="Y64" s="24">
        <f t="shared" ref="Y64" si="180">K133</f>
        <v>32</v>
      </c>
      <c r="Z64" s="24">
        <f t="shared" ref="Z64" si="181">L133</f>
        <v>0.29039599999999999</v>
      </c>
      <c r="AA64" s="24">
        <f t="shared" ref="AA64" si="182">M133</f>
        <v>110.19435529415006</v>
      </c>
    </row>
    <row r="65" spans="1:27" x14ac:dyDescent="0.15">
      <c r="A65" s="27"/>
      <c r="B65" s="27" t="s">
        <v>37</v>
      </c>
      <c r="C65" s="5" t="s">
        <v>47</v>
      </c>
      <c r="D65" s="6">
        <f>算法映射结果!R75</f>
        <v>20</v>
      </c>
      <c r="E65" s="6">
        <f>算法映射结果!S75</f>
        <v>40</v>
      </c>
      <c r="F65" s="6">
        <f>算法映射结果!T75</f>
        <v>10</v>
      </c>
      <c r="G65" s="6">
        <f>算法映射结果!U75</f>
        <v>20</v>
      </c>
      <c r="H65" s="6">
        <f>算法映射结果!V75</f>
        <v>20</v>
      </c>
      <c r="I65" s="6">
        <f>算法映射结果!W75</f>
        <v>0</v>
      </c>
      <c r="J65" s="6">
        <f>SUM(D65:I65)</f>
        <v>110</v>
      </c>
      <c r="K65" s="28">
        <f>64*算法映射结果!N$26</f>
        <v>32</v>
      </c>
      <c r="L65" s="29">
        <f>(D65*算法映射结果!K$16+E65*算法映射结果!L$16+F65*算法映射结果!M$16+G65*算法映射结果!N$16+H65*算法映射结果!O$16+I65*算法映射结果!P$16+算法映射结果!Q75*算法映射结果!Q$16)/1000000</f>
        <v>0.58262999999999998</v>
      </c>
      <c r="M65" s="28">
        <f>K65/L65</f>
        <v>54.92336474263255</v>
      </c>
      <c r="N65" s="18">
        <f>J66</f>
        <v>7.2727272727272724E-2</v>
      </c>
      <c r="R65" s="22">
        <f>D144</f>
        <v>7</v>
      </c>
      <c r="S65" s="22">
        <f t="shared" ref="S65" si="183">E144</f>
        <v>7</v>
      </c>
      <c r="T65" s="22">
        <f t="shared" ref="T65" si="184">F144</f>
        <v>3</v>
      </c>
      <c r="U65" s="22">
        <f t="shared" ref="U65" si="185">G144</f>
        <v>6</v>
      </c>
      <c r="V65" s="22">
        <f t="shared" ref="V65" si="186">H144</f>
        <v>4</v>
      </c>
      <c r="W65" s="22">
        <f t="shared" ref="W65" si="187">I144</f>
        <v>4</v>
      </c>
      <c r="X65" s="22">
        <f t="shared" ref="X65" si="188">J144</f>
        <v>31</v>
      </c>
      <c r="Y65" s="24">
        <f t="shared" ref="Y65" si="189">K144</f>
        <v>32</v>
      </c>
      <c r="Z65" s="24">
        <f t="shared" ref="Z65" si="190">L144</f>
        <v>0.21779699999999999</v>
      </c>
      <c r="AA65" s="24">
        <f t="shared" ref="AA65" si="191">M144</f>
        <v>146.92580705886675</v>
      </c>
    </row>
    <row r="66" spans="1:27" x14ac:dyDescent="0.15">
      <c r="A66" s="27"/>
      <c r="B66" s="27"/>
      <c r="C66" s="5" t="s">
        <v>39</v>
      </c>
      <c r="D66" s="7">
        <f>D58/D65</f>
        <v>0.15</v>
      </c>
      <c r="E66" s="7">
        <f>E58/E65</f>
        <v>2.5000000000000001E-2</v>
      </c>
      <c r="F66" s="7">
        <f>F58/F65</f>
        <v>0</v>
      </c>
      <c r="G66" s="7">
        <f>G58/G65</f>
        <v>0.15</v>
      </c>
      <c r="H66" s="7">
        <f>H58/H65</f>
        <v>0.05</v>
      </c>
      <c r="I66" s="7" t="s">
        <v>87</v>
      </c>
      <c r="J66" s="7">
        <f>J58/J65</f>
        <v>7.2727272727272724E-2</v>
      </c>
      <c r="K66" s="28"/>
      <c r="L66" s="29"/>
      <c r="M66" s="28"/>
      <c r="N66" s="19">
        <f>M65</f>
        <v>54.92336474263255</v>
      </c>
      <c r="R66" s="22">
        <f>D155</f>
        <v>7</v>
      </c>
      <c r="S66" s="22">
        <f t="shared" ref="S66" si="192">E155</f>
        <v>7</v>
      </c>
      <c r="T66" s="22">
        <f t="shared" ref="T66" si="193">F155</f>
        <v>3</v>
      </c>
      <c r="U66" s="22">
        <f t="shared" ref="U66" si="194">G155</f>
        <v>6</v>
      </c>
      <c r="V66" s="22">
        <f t="shared" ref="V66" si="195">H155</f>
        <v>4</v>
      </c>
      <c r="W66" s="22">
        <f t="shared" ref="W66" si="196">I155</f>
        <v>4</v>
      </c>
      <c r="X66" s="22">
        <f t="shared" ref="X66" si="197">J155</f>
        <v>31</v>
      </c>
      <c r="Y66" s="24">
        <f t="shared" ref="Y66" si="198">K155</f>
        <v>32</v>
      </c>
      <c r="Z66" s="24">
        <f t="shared" ref="Z66" si="199">L155</f>
        <v>0.21779699999999999</v>
      </c>
      <c r="AA66" s="24">
        <f t="shared" ref="AA66" si="200">M155</f>
        <v>146.92580705886675</v>
      </c>
    </row>
    <row r="67" spans="1:27" x14ac:dyDescent="0.15">
      <c r="A67" s="27"/>
      <c r="B67" s="32" t="s">
        <v>38</v>
      </c>
      <c r="C67" s="5" t="s">
        <v>47</v>
      </c>
      <c r="D67" s="14">
        <f>算法映射结果!R38</f>
        <v>14</v>
      </c>
      <c r="E67" s="14">
        <f>算法映射结果!S38</f>
        <v>14</v>
      </c>
      <c r="F67" s="14">
        <f>算法映射结果!T38</f>
        <v>6</v>
      </c>
      <c r="G67" s="14">
        <f>算法映射结果!U38</f>
        <v>12</v>
      </c>
      <c r="H67" s="14">
        <f>算法映射结果!V38</f>
        <v>8</v>
      </c>
      <c r="I67" s="14">
        <f>算法映射结果!W38</f>
        <v>8</v>
      </c>
      <c r="J67" s="17">
        <v>31</v>
      </c>
      <c r="K67" s="28">
        <f>64*算法映射结果!N$28</f>
        <v>32</v>
      </c>
      <c r="L67" s="29">
        <f>(D67*算法映射结果!K$16+E67*算法映射结果!L$16+F67*算法映射结果!M$16+G67*算法映射结果!N$16+H67*算法映射结果!O$16+I67*算法映射结果!P$16+算法映射结果!Q38*算法映射结果!Q$16)/1000000</f>
        <v>0.43559399999999998</v>
      </c>
      <c r="M67" s="28">
        <f>K67/L67</f>
        <v>73.462903529433376</v>
      </c>
      <c r="N67" s="18">
        <f>J68</f>
        <v>0.25806451612903225</v>
      </c>
      <c r="R67" s="22">
        <f>D166</f>
        <v>7</v>
      </c>
      <c r="S67" s="22">
        <f t="shared" ref="S67" si="201">E166</f>
        <v>7</v>
      </c>
      <c r="T67" s="22">
        <f t="shared" ref="T67" si="202">F166</f>
        <v>3</v>
      </c>
      <c r="U67" s="22">
        <f t="shared" ref="U67" si="203">G166</f>
        <v>6</v>
      </c>
      <c r="V67" s="22">
        <f t="shared" ref="V67" si="204">H166</f>
        <v>4</v>
      </c>
      <c r="W67" s="22">
        <f t="shared" ref="W67" si="205">I166</f>
        <v>4</v>
      </c>
      <c r="X67" s="22">
        <f t="shared" ref="X67" si="206">J166</f>
        <v>31</v>
      </c>
      <c r="Y67" s="24">
        <f t="shared" ref="Y67" si="207">K166</f>
        <v>32</v>
      </c>
      <c r="Z67" s="24">
        <f t="shared" ref="Z67" si="208">L166</f>
        <v>0.21779699999999999</v>
      </c>
      <c r="AA67" s="24">
        <f t="shared" ref="AA67" si="209">M166</f>
        <v>146.92580705886675</v>
      </c>
    </row>
    <row r="68" spans="1:27" x14ac:dyDescent="0.15">
      <c r="A68" s="27"/>
      <c r="B68" s="27"/>
      <c r="C68" s="5" t="s">
        <v>39</v>
      </c>
      <c r="D68" s="13">
        <f t="shared" ref="D68:J68" si="210">D58/D67</f>
        <v>0.21428571428571427</v>
      </c>
      <c r="E68" s="13">
        <f t="shared" si="210"/>
        <v>7.1428571428571425E-2</v>
      </c>
      <c r="F68" s="13">
        <f t="shared" si="210"/>
        <v>0</v>
      </c>
      <c r="G68" s="13">
        <f t="shared" si="210"/>
        <v>0.25</v>
      </c>
      <c r="H68" s="13">
        <f t="shared" si="210"/>
        <v>0.125</v>
      </c>
      <c r="I68" s="13">
        <f t="shared" si="210"/>
        <v>0</v>
      </c>
      <c r="J68" s="13">
        <f t="shared" si="210"/>
        <v>0.25806451612903225</v>
      </c>
      <c r="K68" s="28"/>
      <c r="L68" s="29"/>
      <c r="M68" s="28"/>
      <c r="N68" s="19">
        <f>M67</f>
        <v>73.462903529433376</v>
      </c>
      <c r="R68" s="22">
        <f>D177</f>
        <v>7</v>
      </c>
      <c r="S68" s="22">
        <f t="shared" ref="S68" si="211">E177</f>
        <v>7</v>
      </c>
      <c r="T68" s="22">
        <f t="shared" ref="T68" si="212">F177</f>
        <v>3</v>
      </c>
      <c r="U68" s="22">
        <f t="shared" ref="U68" si="213">G177</f>
        <v>6</v>
      </c>
      <c r="V68" s="22">
        <f t="shared" ref="V68" si="214">H177</f>
        <v>4</v>
      </c>
      <c r="W68" s="22">
        <f t="shared" ref="W68" si="215">I177</f>
        <v>4</v>
      </c>
      <c r="X68" s="22">
        <f t="shared" ref="X68" si="216">J177</f>
        <v>31</v>
      </c>
      <c r="Y68" s="24">
        <f t="shared" ref="Y68" si="217">K177</f>
        <v>64</v>
      </c>
      <c r="Z68" s="24">
        <f t="shared" ref="Z68" si="218">L177</f>
        <v>0.21779699999999999</v>
      </c>
      <c r="AA68" s="24">
        <f t="shared" ref="AA68" si="219">M177</f>
        <v>293.8516141177335</v>
      </c>
    </row>
    <row r="69" spans="1:27" x14ac:dyDescent="0.15">
      <c r="A69" s="27" t="s">
        <v>100</v>
      </c>
      <c r="B69" s="10"/>
      <c r="C69" s="5" t="s">
        <v>46</v>
      </c>
      <c r="D69" s="6">
        <v>0</v>
      </c>
      <c r="E69" s="6">
        <v>8</v>
      </c>
      <c r="F69" s="6">
        <v>0</v>
      </c>
      <c r="G69" s="6">
        <v>12</v>
      </c>
      <c r="H69" s="6">
        <v>4</v>
      </c>
      <c r="I69" s="6">
        <v>0</v>
      </c>
      <c r="J69" s="6">
        <f>SUM(D69:I69)</f>
        <v>24</v>
      </c>
      <c r="K69" s="8"/>
      <c r="L69" s="8"/>
      <c r="M69" s="8"/>
      <c r="R69" s="22">
        <f>D188</f>
        <v>7</v>
      </c>
      <c r="S69" s="22">
        <f t="shared" ref="S69" si="220">E188</f>
        <v>7</v>
      </c>
      <c r="T69" s="22">
        <f t="shared" ref="T69" si="221">F188</f>
        <v>3</v>
      </c>
      <c r="U69" s="22">
        <f t="shared" ref="U69" si="222">G188</f>
        <v>6</v>
      </c>
      <c r="V69" s="22">
        <f t="shared" ref="V69" si="223">H188</f>
        <v>4</v>
      </c>
      <c r="W69" s="22">
        <f t="shared" ref="W69" si="224">I188</f>
        <v>4</v>
      </c>
      <c r="X69" s="22">
        <f t="shared" ref="X69" si="225">J188</f>
        <v>31</v>
      </c>
      <c r="Y69" s="24">
        <f t="shared" ref="Y69" si="226">K188</f>
        <v>64</v>
      </c>
      <c r="Z69" s="24">
        <f t="shared" ref="Z69" si="227">L188</f>
        <v>0.21779699999999999</v>
      </c>
      <c r="AA69" s="24">
        <f t="shared" ref="AA69" si="228">M188</f>
        <v>293.8516141177335</v>
      </c>
    </row>
    <row r="70" spans="1:27" x14ac:dyDescent="0.15">
      <c r="A70" s="27"/>
      <c r="B70" s="26" t="s">
        <v>94</v>
      </c>
      <c r="C70" s="5" t="s">
        <v>47</v>
      </c>
      <c r="D70" s="6">
        <f>算法映射结果!R113</f>
        <v>28</v>
      </c>
      <c r="E70" s="6">
        <f>算法映射结果!S113</f>
        <v>28</v>
      </c>
      <c r="F70" s="6">
        <f>算法映射结果!T113</f>
        <v>28</v>
      </c>
      <c r="G70" s="6">
        <f>算法映射结果!U113</f>
        <v>28</v>
      </c>
      <c r="H70" s="6">
        <f>算法映射结果!V113</f>
        <v>28</v>
      </c>
      <c r="I70" s="6">
        <f>算法映射结果!W113</f>
        <v>0</v>
      </c>
      <c r="J70" s="6">
        <f>SUM(D70:I70)</f>
        <v>140</v>
      </c>
      <c r="K70" s="28">
        <f>128*算法映射结果!N$20</f>
        <v>59.534883720930232</v>
      </c>
      <c r="L70" s="29">
        <f>(D70*算法映射结果!K$16+E70*算法映射结果!L$16+F70*算法映射结果!M$16+G70*算法映射结果!N$16+H70*算法映射结果!O$16+I70*算法映射结果!P$16+算法映射结果!Q113*算法映射结果!Q$16)/1000000</f>
        <v>0.86203600000000002</v>
      </c>
      <c r="M70" s="28">
        <f>K70/L70</f>
        <v>69.063106089455928</v>
      </c>
      <c r="N70" s="18">
        <f>J71</f>
        <v>0.17142857142857143</v>
      </c>
      <c r="R70" s="22">
        <f>D199</f>
        <v>7</v>
      </c>
      <c r="S70" s="22">
        <f t="shared" ref="S70" si="229">E199</f>
        <v>7</v>
      </c>
      <c r="T70" s="22">
        <f t="shared" ref="T70" si="230">F199</f>
        <v>3</v>
      </c>
      <c r="U70" s="22">
        <f t="shared" ref="U70" si="231">G199</f>
        <v>6</v>
      </c>
      <c r="V70" s="22">
        <f t="shared" ref="V70" si="232">H199</f>
        <v>4</v>
      </c>
      <c r="W70" s="22">
        <f t="shared" ref="W70" si="233">I199</f>
        <v>4</v>
      </c>
      <c r="X70" s="22">
        <f t="shared" ref="X70" si="234">J199</f>
        <v>31</v>
      </c>
      <c r="Y70" s="24">
        <f t="shared" ref="Y70" si="235">K199</f>
        <v>64</v>
      </c>
      <c r="Z70" s="24">
        <f t="shared" ref="Z70" si="236">L199</f>
        <v>0.21779699999999999</v>
      </c>
      <c r="AA70" s="24">
        <f t="shared" ref="AA70" si="237">M199</f>
        <v>293.8516141177335</v>
      </c>
    </row>
    <row r="71" spans="1:27" x14ac:dyDescent="0.15">
      <c r="A71" s="27"/>
      <c r="B71" s="27"/>
      <c r="C71" s="5" t="s">
        <v>39</v>
      </c>
      <c r="D71" s="7">
        <f>D69/D70</f>
        <v>0</v>
      </c>
      <c r="E71" s="7">
        <f>E69/E70</f>
        <v>0.2857142857142857</v>
      </c>
      <c r="F71" s="7">
        <f>F69/F70</f>
        <v>0</v>
      </c>
      <c r="G71" s="7">
        <f>G69/G70</f>
        <v>0.42857142857142855</v>
      </c>
      <c r="H71" s="7">
        <f>H69/H70</f>
        <v>0.14285714285714285</v>
      </c>
      <c r="I71" s="7" t="s">
        <v>87</v>
      </c>
      <c r="J71" s="7">
        <f>J69/J70</f>
        <v>0.17142857142857143</v>
      </c>
      <c r="K71" s="28"/>
      <c r="L71" s="29"/>
      <c r="M71" s="28"/>
      <c r="N71" s="19">
        <f>M70</f>
        <v>69.063106089455928</v>
      </c>
      <c r="R71" s="22">
        <f>D210</f>
        <v>14</v>
      </c>
      <c r="S71" s="22">
        <f t="shared" ref="S71" si="238">E210</f>
        <v>14</v>
      </c>
      <c r="T71" s="22">
        <f t="shared" ref="T71" si="239">F210</f>
        <v>6</v>
      </c>
      <c r="U71" s="22">
        <f t="shared" ref="U71" si="240">G210</f>
        <v>12</v>
      </c>
      <c r="V71" s="22">
        <f t="shared" ref="V71" si="241">H210</f>
        <v>8</v>
      </c>
      <c r="W71" s="22">
        <f t="shared" ref="W71" si="242">I210</f>
        <v>8</v>
      </c>
      <c r="X71" s="22">
        <f t="shared" ref="X71" si="243">J210</f>
        <v>62</v>
      </c>
      <c r="Y71" s="24">
        <f t="shared" ref="Y71" si="244">K210</f>
        <v>32</v>
      </c>
      <c r="Z71" s="24">
        <f t="shared" ref="Z71" si="245">L210</f>
        <v>0.43559399999999998</v>
      </c>
      <c r="AA71" s="24">
        <f t="shared" ref="AA71" si="246">M210</f>
        <v>73.462903529433376</v>
      </c>
    </row>
    <row r="72" spans="1:27" x14ac:dyDescent="0.15">
      <c r="A72" s="27"/>
      <c r="B72" s="27" t="s">
        <v>12</v>
      </c>
      <c r="C72" s="5" t="s">
        <v>47</v>
      </c>
      <c r="D72" s="6">
        <f>算法映射结果!R150</f>
        <v>36</v>
      </c>
      <c r="E72" s="6">
        <f>算法映射结果!S150</f>
        <v>36</v>
      </c>
      <c r="F72" s="6">
        <f>算法映射结果!T150</f>
        <v>36</v>
      </c>
      <c r="G72" s="6">
        <f>算法映射结果!U150</f>
        <v>72</v>
      </c>
      <c r="H72" s="6">
        <f>算法映射结果!V150</f>
        <v>36</v>
      </c>
      <c r="I72" s="6">
        <f>算法映射结果!W150</f>
        <v>36</v>
      </c>
      <c r="J72" s="6">
        <f>SUM(D72:I72)</f>
        <v>252</v>
      </c>
      <c r="K72" s="28">
        <f>128*算法映射结果!N$22</f>
        <v>32.904884318766065</v>
      </c>
      <c r="L72" s="29">
        <f>(D72*算法映射结果!K$16+E72*算法映射结果!L$16+F72*算法映射结果!M$16+G72*算法映射结果!N$16+H72*算法映射结果!O$16+I72*算法映射结果!P$16+算法映射结果!Q150*算法映射结果!Q$16)/1000000</f>
        <v>1.428912</v>
      </c>
      <c r="M72" s="28">
        <f>K72/L72</f>
        <v>23.027929164823352</v>
      </c>
      <c r="N72" s="18">
        <f>J73</f>
        <v>9.5238095238095233E-2</v>
      </c>
      <c r="R72" s="22">
        <f>D221</f>
        <v>7</v>
      </c>
      <c r="S72" s="22">
        <f t="shared" ref="S72" si="247">E221</f>
        <v>7</v>
      </c>
      <c r="T72" s="22">
        <f t="shared" ref="T72" si="248">F221</f>
        <v>3</v>
      </c>
      <c r="U72" s="22">
        <f t="shared" ref="U72" si="249">G221</f>
        <v>6</v>
      </c>
      <c r="V72" s="22">
        <f t="shared" ref="V72" si="250">H221</f>
        <v>4</v>
      </c>
      <c r="W72" s="22">
        <f t="shared" ref="W72" si="251">I221</f>
        <v>4</v>
      </c>
      <c r="X72" s="22">
        <f t="shared" ref="X72" si="252">J221</f>
        <v>31</v>
      </c>
      <c r="Y72" s="24">
        <f t="shared" ref="Y72" si="253">K221</f>
        <v>32</v>
      </c>
      <c r="Z72" s="24">
        <f t="shared" ref="Z72" si="254">L221</f>
        <v>0.21779699999999999</v>
      </c>
      <c r="AA72" s="24">
        <f t="shared" ref="AA72" si="255">M221</f>
        <v>146.92580705886675</v>
      </c>
    </row>
    <row r="73" spans="1:27" x14ac:dyDescent="0.15">
      <c r="A73" s="27"/>
      <c r="B73" s="27"/>
      <c r="C73" s="5" t="s">
        <v>39</v>
      </c>
      <c r="D73" s="11">
        <f t="shared" ref="D73:J73" si="256">D69/D72</f>
        <v>0</v>
      </c>
      <c r="E73" s="11">
        <f t="shared" si="256"/>
        <v>0.22222222222222221</v>
      </c>
      <c r="F73" s="11">
        <f t="shared" si="256"/>
        <v>0</v>
      </c>
      <c r="G73" s="11">
        <f t="shared" si="256"/>
        <v>0.16666666666666666</v>
      </c>
      <c r="H73" s="11">
        <f t="shared" si="256"/>
        <v>0.1111111111111111</v>
      </c>
      <c r="I73" s="11">
        <f t="shared" si="256"/>
        <v>0</v>
      </c>
      <c r="J73" s="11">
        <f t="shared" si="256"/>
        <v>9.5238095238095233E-2</v>
      </c>
      <c r="K73" s="28"/>
      <c r="L73" s="29"/>
      <c r="M73" s="28"/>
      <c r="N73" s="19">
        <f>M72</f>
        <v>23.027929164823352</v>
      </c>
      <c r="R73" s="22">
        <f>D232</f>
        <v>7</v>
      </c>
      <c r="S73" s="22">
        <f t="shared" ref="S73" si="257">E232</f>
        <v>7</v>
      </c>
      <c r="T73" s="22">
        <f t="shared" ref="T73" si="258">F232</f>
        <v>3</v>
      </c>
      <c r="U73" s="22">
        <f t="shared" ref="U73" si="259">G232</f>
        <v>6</v>
      </c>
      <c r="V73" s="22">
        <f t="shared" ref="V73" si="260">H232</f>
        <v>4</v>
      </c>
      <c r="W73" s="22">
        <f t="shared" ref="W73" si="261">I232</f>
        <v>4</v>
      </c>
      <c r="X73" s="22">
        <f t="shared" ref="X73" si="262">J232</f>
        <v>31</v>
      </c>
      <c r="Y73" s="24">
        <f t="shared" ref="Y73" si="263">K232</f>
        <v>32</v>
      </c>
      <c r="Z73" s="24">
        <f t="shared" ref="Z73" si="264">L232</f>
        <v>0.21779699999999999</v>
      </c>
      <c r="AA73" s="24">
        <f t="shared" ref="AA73" si="265">M232</f>
        <v>146.92580705886675</v>
      </c>
    </row>
    <row r="74" spans="1:27" x14ac:dyDescent="0.15">
      <c r="A74" s="27"/>
      <c r="B74" s="27" t="s">
        <v>36</v>
      </c>
      <c r="C74" s="5" t="s">
        <v>47</v>
      </c>
      <c r="D74" s="12">
        <f>算法映射结果!R187</f>
        <v>32</v>
      </c>
      <c r="E74" s="12">
        <f>算法映射结果!S187</f>
        <v>48</v>
      </c>
      <c r="F74" s="12">
        <f>算法映射结果!T187</f>
        <v>16</v>
      </c>
      <c r="G74" s="12">
        <f>算法映射结果!U187</f>
        <v>48</v>
      </c>
      <c r="H74" s="12">
        <f>算法映射结果!V187</f>
        <v>8</v>
      </c>
      <c r="I74" s="12">
        <f>算法映射结果!W187</f>
        <v>16</v>
      </c>
      <c r="J74" s="12">
        <f>SUM(D74:I74)</f>
        <v>168</v>
      </c>
      <c r="K74" s="28">
        <f>128*算法映射结果!N$24</f>
        <v>9.9378881987577632</v>
      </c>
      <c r="L74" s="29">
        <f>(D74*算法映射结果!K$16+E74*算法映射结果!L$16+F74*算法映射结果!M$16+G74*算法映射结果!N$16+H74*算法映射结果!O$16+I74*算法映射结果!P$16+算法映射结果!Q187*算法映射结果!Q$16)/1000000</f>
        <v>0.624498</v>
      </c>
      <c r="M74" s="28">
        <f>K74/L74</f>
        <v>15.913402763111753</v>
      </c>
      <c r="N74" s="18">
        <f>J75</f>
        <v>0.14285714285714285</v>
      </c>
      <c r="R74" s="22">
        <f>D243</f>
        <v>7</v>
      </c>
      <c r="S74" s="22">
        <f t="shared" ref="S74" si="266">E243</f>
        <v>7</v>
      </c>
      <c r="T74" s="22">
        <f t="shared" ref="T74" si="267">F243</f>
        <v>3</v>
      </c>
      <c r="U74" s="22">
        <f t="shared" ref="U74" si="268">G243</f>
        <v>6</v>
      </c>
      <c r="V74" s="22">
        <f t="shared" ref="V74" si="269">H243</f>
        <v>4</v>
      </c>
      <c r="W74" s="22">
        <f t="shared" ref="W74" si="270">I243</f>
        <v>4</v>
      </c>
      <c r="X74" s="22">
        <f t="shared" ref="X74" si="271">J243</f>
        <v>31</v>
      </c>
      <c r="Y74" s="24">
        <f t="shared" ref="Y74" si="272">K243</f>
        <v>64</v>
      </c>
      <c r="Z74" s="24">
        <f t="shared" ref="Z74" si="273">L243</f>
        <v>0.21779699999999999</v>
      </c>
      <c r="AA74" s="24">
        <f t="shared" ref="AA74" si="274">M243</f>
        <v>293.8516141177335</v>
      </c>
    </row>
    <row r="75" spans="1:27" x14ac:dyDescent="0.15">
      <c r="A75" s="27"/>
      <c r="B75" s="27"/>
      <c r="C75" s="5" t="s">
        <v>39</v>
      </c>
      <c r="D75" s="11">
        <f t="shared" ref="D75:J75" si="275">D69/D74</f>
        <v>0</v>
      </c>
      <c r="E75" s="11">
        <f t="shared" si="275"/>
        <v>0.16666666666666666</v>
      </c>
      <c r="F75" s="11">
        <f t="shared" si="275"/>
        <v>0</v>
      </c>
      <c r="G75" s="11">
        <f t="shared" si="275"/>
        <v>0.25</v>
      </c>
      <c r="H75" s="11">
        <f t="shared" si="275"/>
        <v>0.5</v>
      </c>
      <c r="I75" s="11">
        <f t="shared" si="275"/>
        <v>0</v>
      </c>
      <c r="J75" s="11">
        <f t="shared" si="275"/>
        <v>0.14285714285714285</v>
      </c>
      <c r="K75" s="28"/>
      <c r="L75" s="29"/>
      <c r="M75" s="28"/>
      <c r="N75" s="19">
        <f>M74</f>
        <v>15.913402763111753</v>
      </c>
      <c r="R75" s="22">
        <f>D254</f>
        <v>21</v>
      </c>
      <c r="S75" s="22">
        <f t="shared" ref="S75" si="276">E254</f>
        <v>21</v>
      </c>
      <c r="T75" s="22">
        <f t="shared" ref="T75" si="277">F254</f>
        <v>9</v>
      </c>
      <c r="U75" s="22">
        <f t="shared" ref="U75" si="278">G254</f>
        <v>18</v>
      </c>
      <c r="V75" s="22">
        <f t="shared" ref="V75" si="279">H254</f>
        <v>12</v>
      </c>
      <c r="W75" s="22">
        <f t="shared" ref="W75" si="280">I254</f>
        <v>12</v>
      </c>
      <c r="X75" s="22">
        <f t="shared" ref="X75" si="281">J254</f>
        <v>93</v>
      </c>
      <c r="Y75" s="24">
        <f t="shared" ref="Y75" si="282">K254</f>
        <v>32</v>
      </c>
      <c r="Z75" s="24">
        <f t="shared" ref="Z75" si="283">L254</f>
        <v>0.65339100000000006</v>
      </c>
      <c r="AA75" s="24">
        <f t="shared" ref="AA75" si="284">M254</f>
        <v>48.975269019622246</v>
      </c>
    </row>
    <row r="76" spans="1:27" x14ac:dyDescent="0.15">
      <c r="A76" s="27"/>
      <c r="B76" s="27" t="s">
        <v>37</v>
      </c>
      <c r="C76" s="5" t="s">
        <v>47</v>
      </c>
      <c r="D76" s="6">
        <f>算法映射结果!R76</f>
        <v>32</v>
      </c>
      <c r="E76" s="6">
        <f>算法映射结果!S76</f>
        <v>64</v>
      </c>
      <c r="F76" s="6">
        <f>算法映射结果!T76</f>
        <v>16</v>
      </c>
      <c r="G76" s="6">
        <f>算法映射结果!U76</f>
        <v>32</v>
      </c>
      <c r="H76" s="6">
        <f>算法映射结果!V76</f>
        <v>32</v>
      </c>
      <c r="I76" s="6">
        <f>算法映射结果!W76</f>
        <v>0</v>
      </c>
      <c r="J76" s="6">
        <f>SUM(D76:I76)</f>
        <v>176</v>
      </c>
      <c r="K76" s="28">
        <f>128*算法映射结果!N$26</f>
        <v>64</v>
      </c>
      <c r="L76" s="29">
        <f>(D76*算法映射结果!K$16+E76*算法映射结果!L$16+F76*算法映射结果!M$16+G76*算法映射结果!N$16+H76*算法映射结果!O$16+I76*算法映射结果!P$16+算法映射结果!Q76*算法映射结果!Q$16)/1000000</f>
        <v>0.93220800000000004</v>
      </c>
      <c r="M76" s="28">
        <f>K76/L76</f>
        <v>68.654205928290679</v>
      </c>
      <c r="N76" s="18">
        <f>J77</f>
        <v>0.13636363636363635</v>
      </c>
      <c r="R76" s="22">
        <f>D265</f>
        <v>7</v>
      </c>
      <c r="S76" s="22">
        <f t="shared" ref="S76" si="285">E265</f>
        <v>7</v>
      </c>
      <c r="T76" s="22">
        <f t="shared" ref="T76" si="286">F265</f>
        <v>3</v>
      </c>
      <c r="U76" s="22">
        <f t="shared" ref="U76" si="287">G265</f>
        <v>6</v>
      </c>
      <c r="V76" s="22">
        <f t="shared" ref="V76" si="288">H265</f>
        <v>4</v>
      </c>
      <c r="W76" s="22">
        <f t="shared" ref="W76" si="289">I265</f>
        <v>4</v>
      </c>
      <c r="X76" s="22">
        <f t="shared" ref="X76" si="290">J265</f>
        <v>31</v>
      </c>
      <c r="Y76" s="24">
        <f t="shared" ref="Y76" si="291">K265</f>
        <v>32</v>
      </c>
      <c r="Z76" s="24">
        <f t="shared" ref="Z76" si="292">L265</f>
        <v>0.21779699999999999</v>
      </c>
      <c r="AA76" s="24">
        <f t="shared" ref="AA76" si="293">M265</f>
        <v>146.92580705886675</v>
      </c>
    </row>
    <row r="77" spans="1:27" x14ac:dyDescent="0.15">
      <c r="A77" s="27"/>
      <c r="B77" s="27"/>
      <c r="C77" s="5" t="s">
        <v>39</v>
      </c>
      <c r="D77" s="7">
        <f>D69/D76</f>
        <v>0</v>
      </c>
      <c r="E77" s="7">
        <f>E69/E76</f>
        <v>0.125</v>
      </c>
      <c r="F77" s="7">
        <f>F69/F76</f>
        <v>0</v>
      </c>
      <c r="G77" s="7">
        <f>G69/G76</f>
        <v>0.375</v>
      </c>
      <c r="H77" s="7">
        <f>H69/H76</f>
        <v>0.125</v>
      </c>
      <c r="I77" s="7" t="s">
        <v>87</v>
      </c>
      <c r="J77" s="7">
        <f>J69/J76</f>
        <v>0.13636363636363635</v>
      </c>
      <c r="K77" s="28"/>
      <c r="L77" s="29"/>
      <c r="M77" s="28"/>
      <c r="N77" s="19">
        <f>M76</f>
        <v>68.654205928290679</v>
      </c>
      <c r="R77" s="22">
        <f>D276</f>
        <v>7</v>
      </c>
      <c r="S77" s="22">
        <f t="shared" ref="S77" si="294">E276</f>
        <v>7</v>
      </c>
      <c r="T77" s="22">
        <f t="shared" ref="T77" si="295">F276</f>
        <v>3</v>
      </c>
      <c r="U77" s="22">
        <f t="shared" ref="U77" si="296">G276</f>
        <v>6</v>
      </c>
      <c r="V77" s="22">
        <f t="shared" ref="V77" si="297">H276</f>
        <v>4</v>
      </c>
      <c r="W77" s="22">
        <f t="shared" ref="W77" si="298">I276</f>
        <v>4</v>
      </c>
      <c r="X77" s="22">
        <f t="shared" ref="X77" si="299">J276</f>
        <v>31</v>
      </c>
      <c r="Y77" s="24">
        <f t="shared" ref="Y77" si="300">K276</f>
        <v>64</v>
      </c>
      <c r="Z77" s="24">
        <f t="shared" ref="Z77" si="301">L276</f>
        <v>0.21779699999999999</v>
      </c>
      <c r="AA77" s="24">
        <f t="shared" ref="AA77" si="302">M276</f>
        <v>293.8516141177335</v>
      </c>
    </row>
    <row r="78" spans="1:27" x14ac:dyDescent="0.15">
      <c r="A78" s="27"/>
      <c r="B78" s="32" t="s">
        <v>38</v>
      </c>
      <c r="C78" s="5" t="s">
        <v>47</v>
      </c>
      <c r="D78" s="14">
        <f>算法映射结果!R39</f>
        <v>21</v>
      </c>
      <c r="E78" s="14">
        <f>算法映射结果!S39</f>
        <v>21</v>
      </c>
      <c r="F78" s="14">
        <f>算法映射结果!T39</f>
        <v>9</v>
      </c>
      <c r="G78" s="14">
        <f>算法映射结果!U39</f>
        <v>18</v>
      </c>
      <c r="H78" s="14">
        <f>算法映射结果!V39</f>
        <v>12</v>
      </c>
      <c r="I78" s="14">
        <f>算法映射结果!W39</f>
        <v>12</v>
      </c>
      <c r="J78" s="17">
        <v>31</v>
      </c>
      <c r="K78" s="28">
        <f>128*算法映射结果!N$28</f>
        <v>64</v>
      </c>
      <c r="L78" s="29">
        <f>(D78*算法映射结果!K$16+E78*算法映射结果!L$16+F78*算法映射结果!M$16+G78*算法映射结果!N$16+H78*算法映射结果!O$16+I78*算法映射结果!P$16+算法映射结果!Q49*算法映射结果!Q$16)/1000000</f>
        <v>0.483873</v>
      </c>
      <c r="M78" s="28">
        <f>K78/L78</f>
        <v>132.26611114899984</v>
      </c>
      <c r="N78" s="18">
        <f>J79</f>
        <v>0.77419354838709675</v>
      </c>
      <c r="R78" s="22">
        <f>D287</f>
        <v>7</v>
      </c>
      <c r="S78" s="22">
        <f t="shared" ref="S78" si="303">E287</f>
        <v>7</v>
      </c>
      <c r="T78" s="22">
        <f t="shared" ref="T78" si="304">F287</f>
        <v>3</v>
      </c>
      <c r="U78" s="22">
        <f t="shared" ref="U78" si="305">G287</f>
        <v>6</v>
      </c>
      <c r="V78" s="22">
        <f t="shared" ref="V78" si="306">H287</f>
        <v>4</v>
      </c>
      <c r="W78" s="22">
        <f t="shared" ref="W78" si="307">I287</f>
        <v>4</v>
      </c>
      <c r="X78" s="22">
        <f t="shared" ref="X78" si="308">J287</f>
        <v>31</v>
      </c>
      <c r="Y78" s="24">
        <f t="shared" ref="Y78" si="309">K287</f>
        <v>64</v>
      </c>
      <c r="Z78" s="24">
        <f t="shared" ref="Z78" si="310">L287</f>
        <v>0.21779699999999999</v>
      </c>
      <c r="AA78" s="24">
        <f t="shared" ref="AA78" si="311">M287</f>
        <v>293.8516141177335</v>
      </c>
    </row>
    <row r="79" spans="1:27" x14ac:dyDescent="0.15">
      <c r="A79" s="27"/>
      <c r="B79" s="27"/>
      <c r="C79" s="5" t="s">
        <v>39</v>
      </c>
      <c r="D79" s="13">
        <f t="shared" ref="D79:J79" si="312">D69/D78</f>
        <v>0</v>
      </c>
      <c r="E79" s="13">
        <f t="shared" si="312"/>
        <v>0.38095238095238093</v>
      </c>
      <c r="F79" s="13">
        <f t="shared" si="312"/>
        <v>0</v>
      </c>
      <c r="G79" s="13">
        <f t="shared" si="312"/>
        <v>0.66666666666666663</v>
      </c>
      <c r="H79" s="13">
        <f t="shared" si="312"/>
        <v>0.33333333333333331</v>
      </c>
      <c r="I79" s="13">
        <f t="shared" si="312"/>
        <v>0</v>
      </c>
      <c r="J79" s="13">
        <f t="shared" si="312"/>
        <v>0.77419354838709675</v>
      </c>
      <c r="K79" s="28"/>
      <c r="L79" s="29"/>
      <c r="M79" s="28"/>
      <c r="N79" s="19">
        <f>M78</f>
        <v>132.26611114899984</v>
      </c>
      <c r="R79" s="22">
        <f>D298</f>
        <v>21</v>
      </c>
      <c r="S79" s="22">
        <f t="shared" ref="S79" si="313">E298</f>
        <v>21</v>
      </c>
      <c r="T79" s="22">
        <f t="shared" ref="T79" si="314">F298</f>
        <v>9</v>
      </c>
      <c r="U79" s="22">
        <f t="shared" ref="U79" si="315">G298</f>
        <v>18</v>
      </c>
      <c r="V79" s="22">
        <f t="shared" ref="V79" si="316">H298</f>
        <v>12</v>
      </c>
      <c r="W79" s="22">
        <f t="shared" ref="W79" si="317">I298</f>
        <v>12</v>
      </c>
      <c r="X79" s="22">
        <f t="shared" ref="X79" si="318">J298</f>
        <v>93</v>
      </c>
      <c r="Y79" s="24">
        <f t="shared" ref="Y79" si="319">K298</f>
        <v>64</v>
      </c>
      <c r="Z79" s="24">
        <f t="shared" ref="Z79" si="320">L298</f>
        <v>0.65339100000000006</v>
      </c>
      <c r="AA79" s="24">
        <f t="shared" ref="AA79" si="321">M298</f>
        <v>97.950538039244492</v>
      </c>
    </row>
    <row r="80" spans="1:27" x14ac:dyDescent="0.15">
      <c r="A80" s="27" t="s">
        <v>101</v>
      </c>
      <c r="B80" s="10"/>
      <c r="C80" s="5" t="s">
        <v>46</v>
      </c>
      <c r="D80" s="6">
        <v>2</v>
      </c>
      <c r="E80" s="6">
        <v>0</v>
      </c>
      <c r="F80" s="6">
        <v>0</v>
      </c>
      <c r="G80" s="6">
        <v>6</v>
      </c>
      <c r="H80" s="6">
        <v>4</v>
      </c>
      <c r="I80" s="6">
        <v>0</v>
      </c>
      <c r="J80" s="6">
        <f>SUM(D80:I80)</f>
        <v>12</v>
      </c>
      <c r="K80" s="8"/>
      <c r="L80" s="8"/>
      <c r="M80" s="8"/>
      <c r="R80" s="22">
        <f>D309</f>
        <v>7</v>
      </c>
      <c r="S80" s="22">
        <f t="shared" ref="S80" si="322">E309</f>
        <v>7</v>
      </c>
      <c r="T80" s="22">
        <f t="shared" ref="T80" si="323">F309</f>
        <v>3</v>
      </c>
      <c r="U80" s="22">
        <f t="shared" ref="U80" si="324">G309</f>
        <v>6</v>
      </c>
      <c r="V80" s="22">
        <f t="shared" ref="V80" si="325">H309</f>
        <v>4</v>
      </c>
      <c r="W80" s="22">
        <f t="shared" ref="W80" si="326">I309</f>
        <v>4</v>
      </c>
      <c r="X80" s="22">
        <f t="shared" ref="X80" si="327">J309</f>
        <v>31</v>
      </c>
      <c r="Y80" s="24">
        <f t="shared" ref="Y80" si="328">K309</f>
        <v>32</v>
      </c>
      <c r="Z80" s="24">
        <f t="shared" ref="Z80" si="329">L309</f>
        <v>0.21779699999999999</v>
      </c>
      <c r="AA80" s="24">
        <f t="shared" ref="AA80" si="330">M309</f>
        <v>146.92580705886675</v>
      </c>
    </row>
    <row r="81" spans="1:27" x14ac:dyDescent="0.15">
      <c r="A81" s="27"/>
      <c r="B81" s="26" t="s">
        <v>94</v>
      </c>
      <c r="C81" s="5" t="s">
        <v>47</v>
      </c>
      <c r="D81" s="6">
        <f>算法映射结果!R114</f>
        <v>12</v>
      </c>
      <c r="E81" s="6">
        <f>算法映射结果!S124</f>
        <v>12</v>
      </c>
      <c r="F81" s="6">
        <f>算法映射结果!T124</f>
        <v>12</v>
      </c>
      <c r="G81" s="6">
        <f>算法映射结果!U124</f>
        <v>12</v>
      </c>
      <c r="H81" s="6">
        <f>算法映射结果!V124</f>
        <v>12</v>
      </c>
      <c r="I81" s="6">
        <f>算法映射结果!W124</f>
        <v>0</v>
      </c>
      <c r="J81" s="6">
        <f>SUM(D81:I81)</f>
        <v>60</v>
      </c>
      <c r="K81" s="28">
        <f>64*算法映射结果!N$20</f>
        <v>29.767441860465116</v>
      </c>
      <c r="L81" s="29">
        <f>(D81*算法映射结果!K$16+E81*算法映射结果!L$16+F81*算法映射结果!M$16+G81*算法映射结果!N$16+H81*算法映射结果!O$16+I81*算法映射结果!P$16+算法映射结果!Q114*算法映射结果!Q$16)/1000000</f>
        <v>0.36944399999999999</v>
      </c>
      <c r="M81" s="28">
        <f>K81/L81</f>
        <v>80.573623771031919</v>
      </c>
      <c r="N81" s="18">
        <f>J82</f>
        <v>0.2</v>
      </c>
      <c r="R81" s="22">
        <f>D320</f>
        <v>14</v>
      </c>
      <c r="S81" s="22">
        <f t="shared" ref="S81" si="331">E320</f>
        <v>14</v>
      </c>
      <c r="T81" s="22">
        <f t="shared" ref="T81" si="332">F320</f>
        <v>6</v>
      </c>
      <c r="U81" s="22">
        <f t="shared" ref="U81" si="333">G320</f>
        <v>12</v>
      </c>
      <c r="V81" s="22">
        <f t="shared" ref="V81" si="334">H320</f>
        <v>8</v>
      </c>
      <c r="W81" s="22">
        <f t="shared" ref="W81" si="335">I320</f>
        <v>8</v>
      </c>
      <c r="X81" s="22">
        <f t="shared" ref="X81" si="336">J320</f>
        <v>62</v>
      </c>
      <c r="Y81" s="24">
        <f t="shared" ref="Y81" si="337">K320</f>
        <v>32</v>
      </c>
      <c r="Z81" s="24">
        <f t="shared" ref="Z81" si="338">L320</f>
        <v>0.43559399999999998</v>
      </c>
      <c r="AA81" s="24">
        <f t="shared" ref="AA81" si="339">M320</f>
        <v>73.462903529433376</v>
      </c>
    </row>
    <row r="82" spans="1:27" x14ac:dyDescent="0.15">
      <c r="A82" s="27"/>
      <c r="B82" s="27"/>
      <c r="C82" s="5" t="s">
        <v>39</v>
      </c>
      <c r="D82" s="7">
        <f>D80/D81</f>
        <v>0.16666666666666666</v>
      </c>
      <c r="E82" s="7">
        <f>E80/E81</f>
        <v>0</v>
      </c>
      <c r="F82" s="7">
        <f>F80/F81</f>
        <v>0</v>
      </c>
      <c r="G82" s="7">
        <f>G80/G81</f>
        <v>0.5</v>
      </c>
      <c r="H82" s="7">
        <f>H80/H81</f>
        <v>0.33333333333333331</v>
      </c>
      <c r="I82" s="7" t="s">
        <v>87</v>
      </c>
      <c r="J82" s="7">
        <f>J80/J81</f>
        <v>0.2</v>
      </c>
      <c r="K82" s="28"/>
      <c r="L82" s="29"/>
      <c r="M82" s="28"/>
      <c r="N82" s="19">
        <f>M81</f>
        <v>80.573623771031919</v>
      </c>
      <c r="R82" s="22">
        <f>D331</f>
        <v>14</v>
      </c>
      <c r="S82" s="22">
        <f t="shared" ref="S82" si="340">E331</f>
        <v>14</v>
      </c>
      <c r="T82" s="22">
        <f t="shared" ref="T82" si="341">F331</f>
        <v>6</v>
      </c>
      <c r="U82" s="22">
        <f t="shared" ref="U82" si="342">G331</f>
        <v>12</v>
      </c>
      <c r="V82" s="22">
        <f t="shared" ref="V82" si="343">H331</f>
        <v>8</v>
      </c>
      <c r="W82" s="22">
        <f t="shared" ref="W82" si="344">I331</f>
        <v>8</v>
      </c>
      <c r="X82" s="22">
        <f t="shared" ref="X82" si="345">J331</f>
        <v>62</v>
      </c>
      <c r="Y82" s="24">
        <f t="shared" ref="Y82" si="346">K331</f>
        <v>64</v>
      </c>
      <c r="Z82" s="24">
        <f t="shared" ref="Z82" si="347">L331</f>
        <v>0.43559399999999998</v>
      </c>
      <c r="AA82" s="24">
        <f t="shared" ref="AA82" si="348">M331</f>
        <v>146.92580705886675</v>
      </c>
    </row>
    <row r="83" spans="1:27" x14ac:dyDescent="0.15">
      <c r="A83" s="27"/>
      <c r="B83" s="27" t="s">
        <v>12</v>
      </c>
      <c r="C83" s="5" t="s">
        <v>47</v>
      </c>
      <c r="D83" s="6">
        <f>算法映射结果!R151</f>
        <v>12</v>
      </c>
      <c r="E83" s="6">
        <f>算法映射结果!S151</f>
        <v>12</v>
      </c>
      <c r="F83" s="6">
        <f>算法映射结果!T151</f>
        <v>12</v>
      </c>
      <c r="G83" s="6">
        <f>算法映射结果!U151</f>
        <v>24</v>
      </c>
      <c r="H83" s="6">
        <f>算法映射结果!V151</f>
        <v>12</v>
      </c>
      <c r="I83" s="6">
        <f>算法映射结果!W151</f>
        <v>12</v>
      </c>
      <c r="J83" s="6">
        <f>SUM(D83:I83)</f>
        <v>84</v>
      </c>
      <c r="K83" s="28">
        <f>64*算法映射结果!N$22</f>
        <v>16.452442159383033</v>
      </c>
      <c r="L83" s="29">
        <f>(D83*算法映射结果!K$16+E83*算法映射结果!L$16+F83*算法映射结果!M$16+G83*算法映射结果!N$16+H83*算法映射结果!O$16+I83*算法映射结果!P$16+算法映射结果!Q151*算法映射结果!Q$16)/1000000</f>
        <v>0.47630400000000001</v>
      </c>
      <c r="M83" s="28">
        <f>K83/L83</f>
        <v>34.541893747235029</v>
      </c>
      <c r="N83" s="18">
        <f>J84</f>
        <v>0.14285714285714285</v>
      </c>
      <c r="R83" s="22">
        <f>AVERAGE(R53:R82)</f>
        <v>10.888888888888888</v>
      </c>
      <c r="S83" s="22">
        <f t="shared" ref="S83" si="349">AVERAGE(S53:S82)</f>
        <v>10.888888888888888</v>
      </c>
      <c r="T83" s="22">
        <f t="shared" ref="T83" si="350">AVERAGE(T53:T82)</f>
        <v>4.666666666666667</v>
      </c>
      <c r="U83" s="22">
        <f t="shared" ref="U83" si="351">AVERAGE(U53:U82)</f>
        <v>9.3333333333333339</v>
      </c>
      <c r="V83" s="22">
        <f t="shared" ref="V83" si="352">AVERAGE(V53:V82)</f>
        <v>6.2222222222222223</v>
      </c>
      <c r="W83" s="22">
        <f t="shared" ref="W83" si="353">AVERAGE(W53:W82)</f>
        <v>6.2222222222222223</v>
      </c>
      <c r="X83" s="22">
        <f t="shared" ref="X83" si="354">AVERAGE(X53:X82)</f>
        <v>43.744444444444447</v>
      </c>
      <c r="Y83" s="24">
        <f t="shared" ref="Y83" si="355">AVERAGE(Y53:Y82)</f>
        <v>48</v>
      </c>
      <c r="Z83" s="24">
        <f t="shared" ref="Z83" si="356">AVERAGE(Z53:Z82)</f>
        <v>0.33314473333333328</v>
      </c>
      <c r="AA83" s="24">
        <f t="shared" ref="AA83" si="357">AVERAGE(AA53:AA82)</f>
        <v>171.65941407364329</v>
      </c>
    </row>
    <row r="84" spans="1:27" x14ac:dyDescent="0.15">
      <c r="A84" s="27"/>
      <c r="B84" s="27"/>
      <c r="C84" s="5" t="s">
        <v>39</v>
      </c>
      <c r="D84" s="11">
        <f t="shared" ref="D84:J84" si="358">D80/D83</f>
        <v>0.16666666666666666</v>
      </c>
      <c r="E84" s="11">
        <f t="shared" si="358"/>
        <v>0</v>
      </c>
      <c r="F84" s="11">
        <f t="shared" si="358"/>
        <v>0</v>
      </c>
      <c r="G84" s="11">
        <f t="shared" si="358"/>
        <v>0.25</v>
      </c>
      <c r="H84" s="11">
        <f t="shared" si="358"/>
        <v>0.33333333333333331</v>
      </c>
      <c r="I84" s="11">
        <f t="shared" si="358"/>
        <v>0</v>
      </c>
      <c r="J84" s="11">
        <f t="shared" si="358"/>
        <v>0.14285714285714285</v>
      </c>
      <c r="K84" s="28"/>
      <c r="L84" s="29"/>
      <c r="M84" s="28"/>
      <c r="N84" s="19">
        <f>M83</f>
        <v>34.541893747235029</v>
      </c>
      <c r="R84" s="22"/>
      <c r="S84" s="22"/>
      <c r="T84" s="22"/>
      <c r="U84" s="22"/>
      <c r="V84" s="22"/>
      <c r="W84" s="22"/>
      <c r="X84" s="22"/>
    </row>
    <row r="85" spans="1:27" x14ac:dyDescent="0.15">
      <c r="A85" s="27"/>
      <c r="B85" s="27" t="s">
        <v>36</v>
      </c>
      <c r="C85" s="5" t="s">
        <v>47</v>
      </c>
      <c r="D85" s="12">
        <f>算法映射结果!R188</f>
        <v>8</v>
      </c>
      <c r="E85" s="12">
        <f>算法映射结果!S188</f>
        <v>12</v>
      </c>
      <c r="F85" s="12">
        <f>算法映射结果!T188</f>
        <v>4</v>
      </c>
      <c r="G85" s="12">
        <f>算法映射结果!U188</f>
        <v>12</v>
      </c>
      <c r="H85" s="12">
        <f>算法映射结果!V188</f>
        <v>2</v>
      </c>
      <c r="I85" s="12">
        <f>算法映射结果!W188</f>
        <v>4</v>
      </c>
      <c r="J85" s="12">
        <f>SUM(D85:I85)</f>
        <v>42</v>
      </c>
      <c r="K85" s="28">
        <f>64*算法映射结果!N$24</f>
        <v>4.9689440993788816</v>
      </c>
      <c r="L85" s="29">
        <f>(D85*算法映射结果!K$16+E85*算法映射结果!L$16+F85*算法映射结果!M$16+G85*算法映射结果!N$16+H85*算法映射结果!O$16+I85*算法映射结果!P$16+算法映射结果!Q188*算法映射结果!Q$16)/1000000</f>
        <v>0.1561245</v>
      </c>
      <c r="M85" s="28">
        <f>K85/L85</f>
        <v>31.826805526223506</v>
      </c>
      <c r="N85" s="18">
        <f>J86</f>
        <v>0.2857142857142857</v>
      </c>
      <c r="R85" s="22"/>
    </row>
    <row r="86" spans="1:27" x14ac:dyDescent="0.15">
      <c r="A86" s="27"/>
      <c r="B86" s="27"/>
      <c r="C86" s="5" t="s">
        <v>39</v>
      </c>
      <c r="D86" s="11">
        <f t="shared" ref="D86:J86" si="359">D80/D85</f>
        <v>0.25</v>
      </c>
      <c r="E86" s="11">
        <f t="shared" si="359"/>
        <v>0</v>
      </c>
      <c r="F86" s="11">
        <f t="shared" si="359"/>
        <v>0</v>
      </c>
      <c r="G86" s="11">
        <f t="shared" si="359"/>
        <v>0.5</v>
      </c>
      <c r="H86" s="11">
        <f t="shared" si="359"/>
        <v>2</v>
      </c>
      <c r="I86" s="11">
        <f t="shared" si="359"/>
        <v>0</v>
      </c>
      <c r="J86" s="11">
        <f t="shared" si="359"/>
        <v>0.2857142857142857</v>
      </c>
      <c r="K86" s="28"/>
      <c r="L86" s="29"/>
      <c r="M86" s="28"/>
      <c r="N86" s="19">
        <f>M85</f>
        <v>31.826805526223506</v>
      </c>
      <c r="R86" s="22"/>
    </row>
    <row r="87" spans="1:27" x14ac:dyDescent="0.15">
      <c r="A87" s="27"/>
      <c r="B87" s="27" t="s">
        <v>37</v>
      </c>
      <c r="C87" s="5" t="s">
        <v>47</v>
      </c>
      <c r="D87" s="6">
        <f>算法映射结果!R77</f>
        <v>16</v>
      </c>
      <c r="E87" s="6">
        <f>算法映射结果!S77</f>
        <v>32</v>
      </c>
      <c r="F87" s="6">
        <f>算法映射结果!T77</f>
        <v>8</v>
      </c>
      <c r="G87" s="6">
        <f>算法映射结果!U77</f>
        <v>16</v>
      </c>
      <c r="H87" s="6">
        <f>算法映射结果!V77</f>
        <v>16</v>
      </c>
      <c r="I87" s="6">
        <f>算法映射结果!W77</f>
        <v>0</v>
      </c>
      <c r="J87" s="6">
        <f>SUM(D87:I87)</f>
        <v>88</v>
      </c>
      <c r="K87" s="28">
        <f>64*算法映射结果!N$26</f>
        <v>32</v>
      </c>
      <c r="L87" s="29">
        <f>(D87*算法映射结果!K$16+E87*算法映射结果!L$16+F87*算法映射结果!M$16+G87*算法映射结果!N$16+H87*算法映射结果!O$16+I87*算法映射结果!P$16+算法映射结果!Q77*算法映射结果!Q$16)/1000000</f>
        <v>0.46610400000000002</v>
      </c>
      <c r="M87" s="28">
        <f>K87/L87</f>
        <v>68.654205928290679</v>
      </c>
      <c r="N87" s="18">
        <f>J88</f>
        <v>0.13636363636363635</v>
      </c>
    </row>
    <row r="88" spans="1:27" x14ac:dyDescent="0.15">
      <c r="A88" s="27"/>
      <c r="B88" s="27"/>
      <c r="C88" s="5" t="s">
        <v>39</v>
      </c>
      <c r="D88" s="7">
        <f>D80/D87</f>
        <v>0.125</v>
      </c>
      <c r="E88" s="7">
        <f>E80/E87</f>
        <v>0</v>
      </c>
      <c r="F88" s="7">
        <f>F80/F87</f>
        <v>0</v>
      </c>
      <c r="G88" s="7">
        <f>G80/G87</f>
        <v>0.375</v>
      </c>
      <c r="H88" s="7">
        <f>H80/H87</f>
        <v>0.25</v>
      </c>
      <c r="I88" s="7" t="s">
        <v>87</v>
      </c>
      <c r="J88" s="7">
        <f>J80/J87</f>
        <v>0.13636363636363635</v>
      </c>
      <c r="K88" s="28"/>
      <c r="L88" s="29"/>
      <c r="M88" s="28"/>
      <c r="N88" s="19">
        <f>M87</f>
        <v>68.654205928290679</v>
      </c>
    </row>
    <row r="89" spans="1:27" x14ac:dyDescent="0.15">
      <c r="A89" s="27"/>
      <c r="B89" s="32" t="s">
        <v>38</v>
      </c>
      <c r="C89" s="5" t="s">
        <v>47</v>
      </c>
      <c r="D89" s="14">
        <f>算法映射结果!R40</f>
        <v>7</v>
      </c>
      <c r="E89" s="14">
        <f>算法映射结果!S40</f>
        <v>7</v>
      </c>
      <c r="F89" s="14">
        <f>算法映射结果!T40</f>
        <v>3</v>
      </c>
      <c r="G89" s="14">
        <f>算法映射结果!U40</f>
        <v>6</v>
      </c>
      <c r="H89" s="14">
        <f>算法映射结果!V40</f>
        <v>4</v>
      </c>
      <c r="I89" s="14">
        <f>算法映射结果!W40</f>
        <v>4</v>
      </c>
      <c r="J89" s="17">
        <v>31</v>
      </c>
      <c r="K89" s="28">
        <f>64*算法映射结果!N$28</f>
        <v>32</v>
      </c>
      <c r="L89" s="29">
        <f>(D89*算法映射结果!K$16+E89*算法映射结果!L$16+F89*算法映射结果!M$16+G89*算法映射结果!N$16+H89*算法映射结果!O$16+I89*算法映射结果!P$16+算法映射结果!Q40*算法映射结果!Q$16)/1000000</f>
        <v>0.21779699999999999</v>
      </c>
      <c r="M89" s="28">
        <f>K89/L89</f>
        <v>146.92580705886675</v>
      </c>
      <c r="N89" s="18">
        <f>J90</f>
        <v>0.38709677419354838</v>
      </c>
    </row>
    <row r="90" spans="1:27" x14ac:dyDescent="0.15">
      <c r="A90" s="27"/>
      <c r="B90" s="27"/>
      <c r="C90" s="5" t="s">
        <v>39</v>
      </c>
      <c r="D90" s="13">
        <f t="shared" ref="D90:J90" si="360">D80/D89</f>
        <v>0.2857142857142857</v>
      </c>
      <c r="E90" s="13">
        <f t="shared" si="360"/>
        <v>0</v>
      </c>
      <c r="F90" s="13">
        <f t="shared" si="360"/>
        <v>0</v>
      </c>
      <c r="G90" s="13">
        <f t="shared" si="360"/>
        <v>1</v>
      </c>
      <c r="H90" s="13">
        <f t="shared" si="360"/>
        <v>1</v>
      </c>
      <c r="I90" s="13">
        <f t="shared" si="360"/>
        <v>0</v>
      </c>
      <c r="J90" s="13">
        <f t="shared" si="360"/>
        <v>0.38709677419354838</v>
      </c>
      <c r="K90" s="28"/>
      <c r="L90" s="29"/>
      <c r="M90" s="28"/>
      <c r="N90" s="19">
        <f>M89</f>
        <v>146.92580705886675</v>
      </c>
    </row>
    <row r="91" spans="1:27" x14ac:dyDescent="0.15">
      <c r="A91" s="27" t="s">
        <v>102</v>
      </c>
      <c r="B91" s="10"/>
      <c r="C91" s="5" t="s">
        <v>46</v>
      </c>
      <c r="D91" s="6">
        <v>3</v>
      </c>
      <c r="E91" s="6">
        <v>0</v>
      </c>
      <c r="F91" s="6">
        <v>0</v>
      </c>
      <c r="G91" s="6">
        <v>11</v>
      </c>
      <c r="H91" s="6">
        <v>3</v>
      </c>
      <c r="I91" s="6">
        <v>0</v>
      </c>
      <c r="J91" s="6">
        <f>SUM(D91:I91)</f>
        <v>17</v>
      </c>
      <c r="K91" s="8"/>
      <c r="L91" s="8"/>
      <c r="M91" s="8"/>
    </row>
    <row r="92" spans="1:27" x14ac:dyDescent="0.15">
      <c r="A92" s="27"/>
      <c r="B92" s="26" t="s">
        <v>94</v>
      </c>
      <c r="C92" s="5" t="s">
        <v>47</v>
      </c>
      <c r="D92" s="6">
        <f>算法映射结果!R115</f>
        <v>40</v>
      </c>
      <c r="E92" s="6">
        <f>算法映射结果!S115</f>
        <v>40</v>
      </c>
      <c r="F92" s="6">
        <f>算法映射结果!T115</f>
        <v>40</v>
      </c>
      <c r="G92" s="6">
        <f>算法映射结果!U115</f>
        <v>40</v>
      </c>
      <c r="H92" s="6">
        <f>算法映射结果!V115</f>
        <v>40</v>
      </c>
      <c r="I92" s="6">
        <f>算法映射结果!W115</f>
        <v>0</v>
      </c>
      <c r="J92" s="6">
        <f>SUM(D92:I92)</f>
        <v>200</v>
      </c>
      <c r="K92" s="28">
        <f>128*算法映射结果!N$20</f>
        <v>59.534883720930232</v>
      </c>
      <c r="L92" s="29">
        <f>(D92*算法映射结果!K$16+E92*算法映射结果!L$16+F92*算法映射结果!M$16+G92*算法映射结果!N$16+H92*算法映射结果!O$16+I92*算法映射结果!P$16+算法映射结果!Q115*算法映射结果!Q$16)/1000000</f>
        <v>1.2314799999999999</v>
      </c>
      <c r="M92" s="28">
        <f>K92/L92</f>
        <v>48.344174262619156</v>
      </c>
      <c r="N92" s="18">
        <f>J93</f>
        <v>8.5000000000000006E-2</v>
      </c>
    </row>
    <row r="93" spans="1:27" x14ac:dyDescent="0.15">
      <c r="A93" s="27"/>
      <c r="B93" s="27"/>
      <c r="C93" s="5" t="s">
        <v>39</v>
      </c>
      <c r="D93" s="7">
        <f>D91/D92</f>
        <v>7.4999999999999997E-2</v>
      </c>
      <c r="E93" s="7">
        <f>E91/E92</f>
        <v>0</v>
      </c>
      <c r="F93" s="7">
        <f>F91/F92</f>
        <v>0</v>
      </c>
      <c r="G93" s="7">
        <f>G91/G92</f>
        <v>0.27500000000000002</v>
      </c>
      <c r="H93" s="7">
        <f>H91/H92</f>
        <v>7.4999999999999997E-2</v>
      </c>
      <c r="I93" s="7" t="s">
        <v>87</v>
      </c>
      <c r="J93" s="7">
        <f>J91/J92</f>
        <v>8.5000000000000006E-2</v>
      </c>
      <c r="K93" s="28"/>
      <c r="L93" s="29"/>
      <c r="M93" s="28"/>
      <c r="N93" s="19">
        <f>M92</f>
        <v>48.344174262619156</v>
      </c>
    </row>
    <row r="94" spans="1:27" x14ac:dyDescent="0.15">
      <c r="A94" s="27"/>
      <c r="B94" s="27" t="s">
        <v>12</v>
      </c>
      <c r="C94" s="5" t="s">
        <v>47</v>
      </c>
      <c r="D94" s="6">
        <f>算法映射结果!R152</f>
        <v>44</v>
      </c>
      <c r="E94" s="6">
        <f>算法映射结果!S152</f>
        <v>44</v>
      </c>
      <c r="F94" s="6">
        <f>算法映射结果!T152</f>
        <v>44</v>
      </c>
      <c r="G94" s="6">
        <f>算法映射结果!U152</f>
        <v>88</v>
      </c>
      <c r="H94" s="6">
        <f>算法映射结果!V152</f>
        <v>44</v>
      </c>
      <c r="I94" s="6">
        <f>算法映射结果!W152</f>
        <v>44</v>
      </c>
      <c r="J94" s="6">
        <f>SUM(D94:I94)</f>
        <v>308</v>
      </c>
      <c r="K94" s="28">
        <f>128*算法映射结果!N$22</f>
        <v>32.904884318766065</v>
      </c>
      <c r="L94" s="29">
        <f>(D94*算法映射结果!K$16+E94*算法映射结果!L$16+F94*算法映射结果!M$16+G94*算法映射结果!N$16+H94*算法映射结果!O$16+I94*算法映射结果!P$16+算法映射结果!Q152*算法映射结果!Q$16)/1000000</f>
        <v>1.746448</v>
      </c>
      <c r="M94" s="28">
        <f>K94/L94</f>
        <v>18.841032953037288</v>
      </c>
      <c r="N94" s="18">
        <f>J95</f>
        <v>5.5194805194805192E-2</v>
      </c>
    </row>
    <row r="95" spans="1:27" x14ac:dyDescent="0.15">
      <c r="A95" s="27"/>
      <c r="B95" s="27"/>
      <c r="C95" s="5" t="s">
        <v>39</v>
      </c>
      <c r="D95" s="11">
        <f t="shared" ref="D95:J95" si="361">D91/D94</f>
        <v>6.8181818181818177E-2</v>
      </c>
      <c r="E95" s="11">
        <f t="shared" si="361"/>
        <v>0</v>
      </c>
      <c r="F95" s="11">
        <f t="shared" si="361"/>
        <v>0</v>
      </c>
      <c r="G95" s="11">
        <f t="shared" si="361"/>
        <v>0.125</v>
      </c>
      <c r="H95" s="11">
        <f t="shared" si="361"/>
        <v>6.8181818181818177E-2</v>
      </c>
      <c r="I95" s="11">
        <f t="shared" si="361"/>
        <v>0</v>
      </c>
      <c r="J95" s="11">
        <f t="shared" si="361"/>
        <v>5.5194805194805192E-2</v>
      </c>
      <c r="K95" s="28"/>
      <c r="L95" s="29"/>
      <c r="M95" s="28"/>
      <c r="N95" s="19">
        <f>M94</f>
        <v>18.841032953037288</v>
      </c>
    </row>
    <row r="96" spans="1:27" x14ac:dyDescent="0.15">
      <c r="A96" s="27"/>
      <c r="B96" s="27" t="s">
        <v>36</v>
      </c>
      <c r="C96" s="5" t="s">
        <v>47</v>
      </c>
      <c r="D96" s="12">
        <f>算法映射结果!R189</f>
        <v>56</v>
      </c>
      <c r="E96" s="12">
        <f>算法映射结果!S189</f>
        <v>84</v>
      </c>
      <c r="F96" s="12">
        <f>算法映射结果!T189</f>
        <v>28</v>
      </c>
      <c r="G96" s="12">
        <f>算法映射结果!U189</f>
        <v>84</v>
      </c>
      <c r="H96" s="12">
        <f>算法映射结果!V189</f>
        <v>14</v>
      </c>
      <c r="I96" s="12">
        <f>算法映射结果!W189</f>
        <v>28</v>
      </c>
      <c r="J96" s="12">
        <f>SUM(D96:I96)</f>
        <v>294</v>
      </c>
      <c r="K96" s="28">
        <f>128*算法映射结果!N$24</f>
        <v>9.9378881987577632</v>
      </c>
      <c r="L96" s="29">
        <f>(D96*算法映射结果!K$16+E96*算法映射结果!L$16+F96*算法映射结果!M$16+G96*算法映射结果!N$16+H96*算法映射结果!O$16+I96*算法映射结果!P$16+算法映射结果!Q189*算法映射结果!Q$16)/1000000</f>
        <v>1.0928715</v>
      </c>
      <c r="M96" s="28">
        <f>K96/L96</f>
        <v>9.0933730074924295</v>
      </c>
      <c r="N96" s="18">
        <f>J97</f>
        <v>5.7823129251700682E-2</v>
      </c>
    </row>
    <row r="97" spans="1:14" x14ac:dyDescent="0.15">
      <c r="A97" s="27"/>
      <c r="B97" s="27"/>
      <c r="C97" s="5" t="s">
        <v>39</v>
      </c>
      <c r="D97" s="11">
        <f t="shared" ref="D97:J97" si="362">D91/D96</f>
        <v>5.3571428571428568E-2</v>
      </c>
      <c r="E97" s="11">
        <f t="shared" si="362"/>
        <v>0</v>
      </c>
      <c r="F97" s="11">
        <f t="shared" si="362"/>
        <v>0</v>
      </c>
      <c r="G97" s="11">
        <f t="shared" si="362"/>
        <v>0.13095238095238096</v>
      </c>
      <c r="H97" s="11">
        <f t="shared" si="362"/>
        <v>0.21428571428571427</v>
      </c>
      <c r="I97" s="11">
        <f t="shared" si="362"/>
        <v>0</v>
      </c>
      <c r="J97" s="11">
        <f t="shared" si="362"/>
        <v>5.7823129251700682E-2</v>
      </c>
      <c r="K97" s="28"/>
      <c r="L97" s="29"/>
      <c r="M97" s="28"/>
      <c r="N97" s="19">
        <f>M96</f>
        <v>9.0933730074924295</v>
      </c>
    </row>
    <row r="98" spans="1:14" x14ac:dyDescent="0.15">
      <c r="A98" s="27"/>
      <c r="B98" s="27" t="s">
        <v>37</v>
      </c>
      <c r="C98" s="5" t="s">
        <v>47</v>
      </c>
      <c r="D98" s="6">
        <f>算法映射结果!R78</f>
        <v>48</v>
      </c>
      <c r="E98" s="6">
        <f>算法映射结果!S78</f>
        <v>96</v>
      </c>
      <c r="F98" s="6">
        <f>算法映射结果!T78</f>
        <v>24</v>
      </c>
      <c r="G98" s="6">
        <f>算法映射结果!U78</f>
        <v>48</v>
      </c>
      <c r="H98" s="6">
        <f>算法映射结果!V78</f>
        <v>48</v>
      </c>
      <c r="I98" s="6">
        <f>算法映射结果!W78</f>
        <v>0</v>
      </c>
      <c r="J98" s="6">
        <f>SUM(D98:I98)</f>
        <v>264</v>
      </c>
      <c r="K98" s="28">
        <f>128*算法映射结果!N$26</f>
        <v>64</v>
      </c>
      <c r="L98" s="29">
        <f>(D98*算法映射结果!K$16+E98*算法映射结果!L$16+F98*算法映射结果!M$16+G98*算法映射结果!N$16+H98*算法映射结果!O$16+I98*算法映射结果!P$16+算法映射结果!Q78*算法映射结果!Q$16)/1000000</f>
        <v>1.398312</v>
      </c>
      <c r="M98" s="28">
        <f>K98/L98</f>
        <v>45.769470618860453</v>
      </c>
      <c r="N98" s="18">
        <f>J99</f>
        <v>6.4393939393939392E-2</v>
      </c>
    </row>
    <row r="99" spans="1:14" x14ac:dyDescent="0.15">
      <c r="A99" s="27"/>
      <c r="B99" s="27"/>
      <c r="C99" s="5" t="s">
        <v>39</v>
      </c>
      <c r="D99" s="7">
        <f>D91/D98</f>
        <v>6.25E-2</v>
      </c>
      <c r="E99" s="7">
        <f>E91/E98</f>
        <v>0</v>
      </c>
      <c r="F99" s="7">
        <f>F91/F98</f>
        <v>0</v>
      </c>
      <c r="G99" s="7">
        <f>G91/G98</f>
        <v>0.22916666666666666</v>
      </c>
      <c r="H99" s="7">
        <f>H91/H98</f>
        <v>6.25E-2</v>
      </c>
      <c r="I99" s="7" t="s">
        <v>87</v>
      </c>
      <c r="J99" s="7">
        <f>J91/J98</f>
        <v>6.4393939393939392E-2</v>
      </c>
      <c r="K99" s="28"/>
      <c r="L99" s="29"/>
      <c r="M99" s="28"/>
      <c r="N99" s="19">
        <f>M98</f>
        <v>45.769470618860453</v>
      </c>
    </row>
    <row r="100" spans="1:14" x14ac:dyDescent="0.15">
      <c r="A100" s="27"/>
      <c r="B100" s="32" t="s">
        <v>38</v>
      </c>
      <c r="C100" s="5" t="s">
        <v>47</v>
      </c>
      <c r="D100" s="14">
        <f>算法映射结果!R41</f>
        <v>35</v>
      </c>
      <c r="E100" s="14">
        <f>算法映射结果!S41</f>
        <v>35</v>
      </c>
      <c r="F100" s="14">
        <f>算法映射结果!T41</f>
        <v>15</v>
      </c>
      <c r="G100" s="14">
        <f>算法映射结果!U41</f>
        <v>30</v>
      </c>
      <c r="H100" s="14">
        <f>算法映射结果!V41</f>
        <v>20</v>
      </c>
      <c r="I100" s="14">
        <f>算法映射结果!W41</f>
        <v>20</v>
      </c>
      <c r="J100" s="14">
        <f>SUM(D100:I100)</f>
        <v>155</v>
      </c>
      <c r="K100" s="28">
        <f>128*算法映射结果!N$28</f>
        <v>64</v>
      </c>
      <c r="L100" s="29">
        <f>(D100*算法映射结果!K$16+E100*算法映射结果!L$16+F100*算法映射结果!M$16+G100*算法映射结果!N$16+H100*算法映射结果!O$16+I100*算法映射结果!P$16+算法映射结果!Q41*算法映射结果!Q$16)/1000000</f>
        <v>1.0889850000000001</v>
      </c>
      <c r="M100" s="28">
        <f>K100/L100</f>
        <v>58.770322823546692</v>
      </c>
      <c r="N100" s="18">
        <f>J101</f>
        <v>0.10967741935483871</v>
      </c>
    </row>
    <row r="101" spans="1:14" x14ac:dyDescent="0.15">
      <c r="A101" s="27"/>
      <c r="B101" s="27"/>
      <c r="C101" s="5" t="s">
        <v>39</v>
      </c>
      <c r="D101" s="13">
        <f t="shared" ref="D101:J101" si="363">D91/D100</f>
        <v>8.5714285714285715E-2</v>
      </c>
      <c r="E101" s="13">
        <f t="shared" si="363"/>
        <v>0</v>
      </c>
      <c r="F101" s="13">
        <f t="shared" si="363"/>
        <v>0</v>
      </c>
      <c r="G101" s="13">
        <f t="shared" si="363"/>
        <v>0.36666666666666664</v>
      </c>
      <c r="H101" s="13">
        <f t="shared" si="363"/>
        <v>0.15</v>
      </c>
      <c r="I101" s="13">
        <f t="shared" si="363"/>
        <v>0</v>
      </c>
      <c r="J101" s="13">
        <f t="shared" si="363"/>
        <v>0.10967741935483871</v>
      </c>
      <c r="K101" s="28"/>
      <c r="L101" s="29"/>
      <c r="M101" s="28"/>
      <c r="N101" s="19">
        <f>M100</f>
        <v>58.770322823546692</v>
      </c>
    </row>
    <row r="102" spans="1:14" x14ac:dyDescent="0.15">
      <c r="A102" s="27" t="s">
        <v>103</v>
      </c>
      <c r="B102" s="10"/>
      <c r="C102" s="5" t="s">
        <v>46</v>
      </c>
      <c r="D102" s="6">
        <v>0</v>
      </c>
      <c r="E102" s="6">
        <v>0</v>
      </c>
      <c r="F102" s="6">
        <v>0</v>
      </c>
      <c r="G102" s="6">
        <v>8</v>
      </c>
      <c r="H102" s="6">
        <v>2</v>
      </c>
      <c r="I102" s="6">
        <v>0</v>
      </c>
      <c r="J102" s="6">
        <f>SUM(D102:I102)</f>
        <v>10</v>
      </c>
      <c r="K102" s="8"/>
      <c r="L102" s="8"/>
      <c r="M102" s="8"/>
    </row>
    <row r="103" spans="1:14" x14ac:dyDescent="0.15">
      <c r="A103" s="27"/>
      <c r="B103" s="26" t="s">
        <v>94</v>
      </c>
      <c r="C103" s="5" t="s">
        <v>47</v>
      </c>
      <c r="D103" s="6">
        <f>算法映射结果!R118</f>
        <v>16</v>
      </c>
      <c r="E103" s="6">
        <f>算法映射结果!S118</f>
        <v>16</v>
      </c>
      <c r="F103" s="6">
        <f>算法映射结果!T118</f>
        <v>16</v>
      </c>
      <c r="G103" s="6">
        <f>算法映射结果!U118</f>
        <v>16</v>
      </c>
      <c r="H103" s="6">
        <f>算法映射结果!V118</f>
        <v>16</v>
      </c>
      <c r="I103" s="6">
        <f>算法映射结果!W118</f>
        <v>0</v>
      </c>
      <c r="J103" s="6">
        <f>SUM(D103:I103)</f>
        <v>80</v>
      </c>
      <c r="K103" s="28">
        <f>128*算法映射结果!N$20</f>
        <v>59.534883720930232</v>
      </c>
      <c r="L103" s="29">
        <f>(D103*算法映射结果!K$16+E103*算法映射结果!L$16+F103*算法映射结果!M$16+G103*算法映射结果!N$16+H103*算法映射结果!O$16+I103*算法映射结果!P$16+算法映射结果!Q118*算法映射结果!Q$16)/1000000</f>
        <v>0.49259199999999997</v>
      </c>
      <c r="M103" s="28">
        <f>K103/L103</f>
        <v>120.86043565654788</v>
      </c>
      <c r="N103" s="18">
        <f>J104</f>
        <v>0.125</v>
      </c>
    </row>
    <row r="104" spans="1:14" x14ac:dyDescent="0.15">
      <c r="A104" s="27"/>
      <c r="B104" s="27"/>
      <c r="C104" s="5" t="s">
        <v>39</v>
      </c>
      <c r="D104" s="7">
        <f>D102/D103</f>
        <v>0</v>
      </c>
      <c r="E104" s="7">
        <f>E102/E103</f>
        <v>0</v>
      </c>
      <c r="F104" s="7">
        <f>F102/F103</f>
        <v>0</v>
      </c>
      <c r="G104" s="7">
        <f>G102/G103</f>
        <v>0.5</v>
      </c>
      <c r="H104" s="7">
        <f>H102/H103</f>
        <v>0.125</v>
      </c>
      <c r="I104" s="7" t="s">
        <v>87</v>
      </c>
      <c r="J104" s="7">
        <f>J102/J103</f>
        <v>0.125</v>
      </c>
      <c r="K104" s="28"/>
      <c r="L104" s="29"/>
      <c r="M104" s="28"/>
      <c r="N104" s="19">
        <f>M103</f>
        <v>120.86043565654788</v>
      </c>
    </row>
    <row r="105" spans="1:14" x14ac:dyDescent="0.15">
      <c r="A105" s="27"/>
      <c r="B105" s="27" t="s">
        <v>12</v>
      </c>
      <c r="C105" s="5" t="s">
        <v>47</v>
      </c>
      <c r="D105" s="6">
        <f>算法映射结果!R155</f>
        <v>24</v>
      </c>
      <c r="E105" s="6">
        <f>算法映射结果!S155</f>
        <v>24</v>
      </c>
      <c r="F105" s="6">
        <f>算法映射结果!T155</f>
        <v>24</v>
      </c>
      <c r="G105" s="6">
        <f>算法映射结果!U155</f>
        <v>48</v>
      </c>
      <c r="H105" s="6">
        <f>算法映射结果!V155</f>
        <v>24</v>
      </c>
      <c r="I105" s="6">
        <f>算法映射结果!W155</f>
        <v>24</v>
      </c>
      <c r="J105" s="6">
        <f>SUM(D105:I105)</f>
        <v>168</v>
      </c>
      <c r="K105" s="28">
        <f>128*算法映射结果!N$22</f>
        <v>32.904884318766065</v>
      </c>
      <c r="L105" s="29">
        <f>(D105*算法映射结果!K$16+E105*算法映射结果!L$16+F105*算法映射结果!M$16+G105*算法映射结果!N$16+H105*算法映射结果!O$16+I105*算法映射结果!P$16+算法映射结果!Q155*算法映射结果!Q$16)/1000000</f>
        <v>0.95260800000000001</v>
      </c>
      <c r="M105" s="28">
        <f>K105/L105</f>
        <v>34.541893747235029</v>
      </c>
      <c r="N105" s="18">
        <f>J106</f>
        <v>5.9523809523809521E-2</v>
      </c>
    </row>
    <row r="106" spans="1:14" x14ac:dyDescent="0.15">
      <c r="A106" s="27"/>
      <c r="B106" s="27"/>
      <c r="C106" s="5" t="s">
        <v>39</v>
      </c>
      <c r="D106" s="11">
        <f t="shared" ref="D106:J106" si="364">D102/D105</f>
        <v>0</v>
      </c>
      <c r="E106" s="11">
        <f t="shared" si="364"/>
        <v>0</v>
      </c>
      <c r="F106" s="11">
        <f t="shared" si="364"/>
        <v>0</v>
      </c>
      <c r="G106" s="11">
        <f t="shared" si="364"/>
        <v>0.16666666666666666</v>
      </c>
      <c r="H106" s="11">
        <f t="shared" si="364"/>
        <v>8.3333333333333329E-2</v>
      </c>
      <c r="I106" s="11">
        <f t="shared" si="364"/>
        <v>0</v>
      </c>
      <c r="J106" s="11">
        <f t="shared" si="364"/>
        <v>5.9523809523809521E-2</v>
      </c>
      <c r="K106" s="28"/>
      <c r="L106" s="29"/>
      <c r="M106" s="28"/>
      <c r="N106" s="19">
        <f>M105</f>
        <v>34.541893747235029</v>
      </c>
    </row>
    <row r="107" spans="1:14" x14ac:dyDescent="0.15">
      <c r="A107" s="27"/>
      <c r="B107" s="27" t="s">
        <v>36</v>
      </c>
      <c r="C107" s="5" t="s">
        <v>47</v>
      </c>
      <c r="D107" s="12">
        <f>算法映射结果!R192</f>
        <v>24</v>
      </c>
      <c r="E107" s="12">
        <f>算法映射结果!S192</f>
        <v>36</v>
      </c>
      <c r="F107" s="12">
        <f>算法映射结果!T192</f>
        <v>12</v>
      </c>
      <c r="G107" s="12">
        <f>算法映射结果!U192</f>
        <v>36</v>
      </c>
      <c r="H107" s="12">
        <f>算法映射结果!V192</f>
        <v>6</v>
      </c>
      <c r="I107" s="12">
        <f>算法映射结果!W192</f>
        <v>12</v>
      </c>
      <c r="J107" s="12">
        <f>SUM(D107:I107)</f>
        <v>126</v>
      </c>
      <c r="K107" s="28">
        <f>128*算法映射结果!N$24</f>
        <v>9.9378881987577632</v>
      </c>
      <c r="L107" s="29">
        <f>(D107*算法映射结果!K$16+E107*算法映射结果!L$16+F107*算法映射结果!M$16+G107*算法映射结果!N$16+H107*算法映射结果!O$16+I107*算法映射结果!P$16+算法映射结果!Q192*算法映射结果!Q$16)/1000000</f>
        <v>0.4683735</v>
      </c>
      <c r="M107" s="28">
        <f>K107/L107</f>
        <v>21.217870350815669</v>
      </c>
      <c r="N107" s="18">
        <f>J108</f>
        <v>7.9365079365079361E-2</v>
      </c>
    </row>
    <row r="108" spans="1:14" x14ac:dyDescent="0.15">
      <c r="A108" s="27"/>
      <c r="B108" s="27"/>
      <c r="C108" s="5" t="s">
        <v>39</v>
      </c>
      <c r="D108" s="11">
        <f t="shared" ref="D108:J108" si="365">D102/D107</f>
        <v>0</v>
      </c>
      <c r="E108" s="11">
        <f t="shared" si="365"/>
        <v>0</v>
      </c>
      <c r="F108" s="11">
        <f t="shared" si="365"/>
        <v>0</v>
      </c>
      <c r="G108" s="11">
        <f t="shared" si="365"/>
        <v>0.22222222222222221</v>
      </c>
      <c r="H108" s="11">
        <f t="shared" si="365"/>
        <v>0.33333333333333331</v>
      </c>
      <c r="I108" s="11">
        <f t="shared" si="365"/>
        <v>0</v>
      </c>
      <c r="J108" s="11">
        <f t="shared" si="365"/>
        <v>7.9365079365079361E-2</v>
      </c>
      <c r="K108" s="28"/>
      <c r="L108" s="29"/>
      <c r="M108" s="28"/>
      <c r="N108" s="19">
        <f>M107</f>
        <v>21.217870350815669</v>
      </c>
    </row>
    <row r="109" spans="1:14" x14ac:dyDescent="0.15">
      <c r="A109" s="27"/>
      <c r="B109" s="27" t="s">
        <v>37</v>
      </c>
      <c r="C109" s="5" t="s">
        <v>47</v>
      </c>
      <c r="D109" s="6">
        <f>算法映射结果!R81</f>
        <v>24</v>
      </c>
      <c r="E109" s="6">
        <f>算法映射结果!S81</f>
        <v>48</v>
      </c>
      <c r="F109" s="6">
        <f>算法映射结果!T81</f>
        <v>12</v>
      </c>
      <c r="G109" s="6">
        <f>算法映射结果!U81</f>
        <v>24</v>
      </c>
      <c r="H109" s="6">
        <f>算法映射结果!V81</f>
        <v>24</v>
      </c>
      <c r="I109" s="6">
        <f>算法映射结果!W81</f>
        <v>0</v>
      </c>
      <c r="J109" s="6">
        <f>SUM(D109:I109)</f>
        <v>132</v>
      </c>
      <c r="K109" s="28">
        <f>128*算法映射结果!N$26</f>
        <v>64</v>
      </c>
      <c r="L109" s="29">
        <f>(D109*算法映射结果!K$16+E109*算法映射结果!L$16+F109*算法映射结果!M$16+G109*算法映射结果!N$16+H109*算法映射结果!O$16+I109*算法映射结果!P$16+算法映射结果!Q81*算法映射结果!Q$16)/1000000</f>
        <v>0.699156</v>
      </c>
      <c r="M109" s="28">
        <f>K109/L109</f>
        <v>91.538941237720906</v>
      </c>
      <c r="N109" s="18">
        <f>J110</f>
        <v>7.575757575757576E-2</v>
      </c>
    </row>
    <row r="110" spans="1:14" x14ac:dyDescent="0.15">
      <c r="A110" s="27"/>
      <c r="B110" s="27"/>
      <c r="C110" s="5" t="s">
        <v>39</v>
      </c>
      <c r="D110" s="7">
        <f>D102/D109</f>
        <v>0</v>
      </c>
      <c r="E110" s="7">
        <f>E102/E109</f>
        <v>0</v>
      </c>
      <c r="F110" s="7">
        <f>F102/F109</f>
        <v>0</v>
      </c>
      <c r="G110" s="7">
        <f>G102/G109</f>
        <v>0.33333333333333331</v>
      </c>
      <c r="H110" s="7">
        <f>H102/H109</f>
        <v>8.3333333333333329E-2</v>
      </c>
      <c r="I110" s="7" t="s">
        <v>87</v>
      </c>
      <c r="J110" s="7">
        <f>J102/J109</f>
        <v>7.575757575757576E-2</v>
      </c>
      <c r="K110" s="28"/>
      <c r="L110" s="29"/>
      <c r="M110" s="28"/>
      <c r="N110" s="19">
        <f>M109</f>
        <v>91.538941237720906</v>
      </c>
    </row>
    <row r="111" spans="1:14" x14ac:dyDescent="0.15">
      <c r="A111" s="27"/>
      <c r="B111" s="32" t="s">
        <v>38</v>
      </c>
      <c r="C111" s="5" t="s">
        <v>47</v>
      </c>
      <c r="D111" s="14">
        <f>算法映射结果!R44</f>
        <v>14</v>
      </c>
      <c r="E111" s="14">
        <f>算法映射结果!S44</f>
        <v>14</v>
      </c>
      <c r="F111" s="14">
        <f>算法映射结果!T44</f>
        <v>6</v>
      </c>
      <c r="G111" s="14">
        <f>算法映射结果!U44</f>
        <v>12</v>
      </c>
      <c r="H111" s="14">
        <f>算法映射结果!V44</f>
        <v>8</v>
      </c>
      <c r="I111" s="14">
        <f>算法映射结果!W44</f>
        <v>8</v>
      </c>
      <c r="J111" s="14">
        <f>SUM(D111:I111)</f>
        <v>62</v>
      </c>
      <c r="K111" s="28">
        <f>128*算法映射结果!N$28</f>
        <v>64</v>
      </c>
      <c r="L111" s="29">
        <f>(D111*算法映射结果!K$16+E111*算法映射结果!L$16+F111*算法映射结果!M$16+G111*算法映射结果!N$16+H111*算法映射结果!O$16+I111*算法映射结果!P$16+算法映射结果!Q44*算法映射结果!Q$16)/1000000</f>
        <v>0.43559399999999998</v>
      </c>
      <c r="M111" s="28">
        <f>K111/L111</f>
        <v>146.92580705886675</v>
      </c>
      <c r="N111" s="18">
        <f>J112</f>
        <v>0.16129032258064516</v>
      </c>
    </row>
    <row r="112" spans="1:14" x14ac:dyDescent="0.15">
      <c r="A112" s="27"/>
      <c r="B112" s="27"/>
      <c r="C112" s="5" t="s">
        <v>39</v>
      </c>
      <c r="D112" s="13">
        <f t="shared" ref="D112:J112" si="366">D102/D111</f>
        <v>0</v>
      </c>
      <c r="E112" s="13">
        <f t="shared" si="366"/>
        <v>0</v>
      </c>
      <c r="F112" s="13">
        <f t="shared" si="366"/>
        <v>0</v>
      </c>
      <c r="G112" s="13">
        <f t="shared" si="366"/>
        <v>0.66666666666666663</v>
      </c>
      <c r="H112" s="13">
        <f t="shared" si="366"/>
        <v>0.25</v>
      </c>
      <c r="I112" s="13">
        <f t="shared" si="366"/>
        <v>0</v>
      </c>
      <c r="J112" s="13">
        <f t="shared" si="366"/>
        <v>0.16129032258064516</v>
      </c>
      <c r="K112" s="28"/>
      <c r="L112" s="29"/>
      <c r="M112" s="28"/>
      <c r="N112" s="19">
        <f>M111</f>
        <v>146.92580705886675</v>
      </c>
    </row>
    <row r="113" spans="1:14" x14ac:dyDescent="0.15">
      <c r="A113" s="27" t="s">
        <v>105</v>
      </c>
      <c r="B113" s="10"/>
      <c r="C113" s="5" t="s">
        <v>46</v>
      </c>
      <c r="D113" s="6">
        <v>1</v>
      </c>
      <c r="E113" s="6">
        <v>1</v>
      </c>
      <c r="F113" s="6">
        <v>0</v>
      </c>
      <c r="G113" s="6">
        <v>1</v>
      </c>
      <c r="H113" s="6">
        <v>1</v>
      </c>
      <c r="I113" s="6">
        <v>0</v>
      </c>
      <c r="J113" s="6">
        <f>SUM(D113:I113)</f>
        <v>4</v>
      </c>
      <c r="K113" s="8"/>
      <c r="L113" s="8"/>
      <c r="M113" s="8"/>
    </row>
    <row r="114" spans="1:14" x14ac:dyDescent="0.15">
      <c r="A114" s="27"/>
      <c r="B114" s="26" t="s">
        <v>94</v>
      </c>
      <c r="C114" s="5" t="s">
        <v>47</v>
      </c>
      <c r="D114" s="6">
        <f>算法映射结果!R119</f>
        <v>12</v>
      </c>
      <c r="E114" s="6">
        <f>算法映射结果!S119</f>
        <v>12</v>
      </c>
      <c r="F114" s="6">
        <f>算法映射结果!T119</f>
        <v>12</v>
      </c>
      <c r="G114" s="6">
        <f>算法映射结果!U119</f>
        <v>12</v>
      </c>
      <c r="H114" s="6">
        <f>算法映射结果!V119</f>
        <v>12</v>
      </c>
      <c r="I114" s="6">
        <f>算法映射结果!W119</f>
        <v>0</v>
      </c>
      <c r="J114" s="6">
        <f>SUM(D114:I114)</f>
        <v>60</v>
      </c>
      <c r="K114" s="28">
        <f>64*算法映射结果!N$20</f>
        <v>29.767441860465116</v>
      </c>
      <c r="L114" s="29">
        <f>(D114*算法映射结果!K$16+E114*算法映射结果!L$16+F114*算法映射结果!M$16+G114*算法映射结果!N$16+H114*算法映射结果!O$16+I114*算法映射结果!P$16+算法映射结果!Q119*算法映射结果!Q$16)/1000000</f>
        <v>0.36944399999999999</v>
      </c>
      <c r="M114" s="28">
        <f>K114/L114</f>
        <v>80.573623771031919</v>
      </c>
      <c r="N114" s="18">
        <f>J115</f>
        <v>6.6666666666666666E-2</v>
      </c>
    </row>
    <row r="115" spans="1:14" x14ac:dyDescent="0.15">
      <c r="A115" s="27"/>
      <c r="B115" s="27"/>
      <c r="C115" s="5" t="s">
        <v>39</v>
      </c>
      <c r="D115" s="7">
        <f>D113/D114</f>
        <v>8.3333333333333329E-2</v>
      </c>
      <c r="E115" s="7">
        <f>E113/E114</f>
        <v>8.3333333333333329E-2</v>
      </c>
      <c r="F115" s="7">
        <f>F113/F114</f>
        <v>0</v>
      </c>
      <c r="G115" s="7">
        <f>G113/G114</f>
        <v>8.3333333333333329E-2</v>
      </c>
      <c r="H115" s="7">
        <f>H113/H114</f>
        <v>8.3333333333333329E-2</v>
      </c>
      <c r="I115" s="7" t="s">
        <v>87</v>
      </c>
      <c r="J115" s="7">
        <f>J113/J114</f>
        <v>6.6666666666666666E-2</v>
      </c>
      <c r="K115" s="28"/>
      <c r="L115" s="29"/>
      <c r="M115" s="28"/>
      <c r="N115" s="19">
        <f>M114</f>
        <v>80.573623771031919</v>
      </c>
    </row>
    <row r="116" spans="1:14" x14ac:dyDescent="0.15">
      <c r="A116" s="27"/>
      <c r="B116" s="27" t="s">
        <v>12</v>
      </c>
      <c r="C116" s="5" t="s">
        <v>47</v>
      </c>
      <c r="D116" s="6">
        <f>算法映射结果!R156</f>
        <v>12</v>
      </c>
      <c r="E116" s="6">
        <f>算法映射结果!S156</f>
        <v>12</v>
      </c>
      <c r="F116" s="6">
        <f>算法映射结果!T156</f>
        <v>12</v>
      </c>
      <c r="G116" s="6">
        <f>算法映射结果!U156</f>
        <v>24</v>
      </c>
      <c r="H116" s="6">
        <f>算法映射结果!V156</f>
        <v>12</v>
      </c>
      <c r="I116" s="6">
        <f>算法映射结果!W156</f>
        <v>12</v>
      </c>
      <c r="J116" s="6">
        <f>SUM(D116:I116)</f>
        <v>84</v>
      </c>
      <c r="K116" s="30">
        <f>64*算法映射结果!N$22</f>
        <v>16.452442159383033</v>
      </c>
      <c r="L116" s="29">
        <f>(D116*算法映射结果!K$16+E116*算法映射结果!L$16+F116*算法映射结果!M$16+G116*算法映射结果!N$16+H116*算法映射结果!O$16+I116*算法映射结果!P$16+算法映射结果!Q156*算法映射结果!Q$16)/1000000</f>
        <v>0.47630400000000001</v>
      </c>
      <c r="M116" s="28">
        <f>K116/L116</f>
        <v>34.541893747235029</v>
      </c>
      <c r="N116" s="18">
        <f>J117</f>
        <v>4.7619047619047616E-2</v>
      </c>
    </row>
    <row r="117" spans="1:14" x14ac:dyDescent="0.15">
      <c r="A117" s="27"/>
      <c r="B117" s="27"/>
      <c r="C117" s="5" t="s">
        <v>39</v>
      </c>
      <c r="D117" s="11">
        <f t="shared" ref="D117:J117" si="367">D113/D116</f>
        <v>8.3333333333333329E-2</v>
      </c>
      <c r="E117" s="11">
        <f t="shared" si="367"/>
        <v>8.3333333333333329E-2</v>
      </c>
      <c r="F117" s="11">
        <f t="shared" si="367"/>
        <v>0</v>
      </c>
      <c r="G117" s="11">
        <f t="shared" si="367"/>
        <v>4.1666666666666664E-2</v>
      </c>
      <c r="H117" s="11">
        <f t="shared" si="367"/>
        <v>8.3333333333333329E-2</v>
      </c>
      <c r="I117" s="11">
        <f t="shared" si="367"/>
        <v>0</v>
      </c>
      <c r="J117" s="11">
        <f t="shared" si="367"/>
        <v>4.7619047619047616E-2</v>
      </c>
      <c r="K117" s="31"/>
      <c r="L117" s="29"/>
      <c r="M117" s="28"/>
      <c r="N117" s="19">
        <f>M116</f>
        <v>34.541893747235029</v>
      </c>
    </row>
    <row r="118" spans="1:14" x14ac:dyDescent="0.15">
      <c r="A118" s="27"/>
      <c r="B118" s="27" t="s">
        <v>36</v>
      </c>
      <c r="C118" s="5" t="s">
        <v>47</v>
      </c>
      <c r="D118" s="12">
        <f>算法映射结果!R193</f>
        <v>8</v>
      </c>
      <c r="E118" s="12">
        <f>算法映射结果!S193</f>
        <v>12</v>
      </c>
      <c r="F118" s="12">
        <f>算法映射结果!T193</f>
        <v>4</v>
      </c>
      <c r="G118" s="12">
        <f>算法映射结果!U193</f>
        <v>12</v>
      </c>
      <c r="H118" s="12">
        <f>算法映射结果!V193</f>
        <v>2</v>
      </c>
      <c r="I118" s="12">
        <f>算法映射结果!W193</f>
        <v>4</v>
      </c>
      <c r="J118" s="12">
        <f>SUM(D118:I118)</f>
        <v>42</v>
      </c>
      <c r="K118" s="28">
        <f>64*算法映射结果!N$24</f>
        <v>4.9689440993788816</v>
      </c>
      <c r="L118" s="29">
        <f>(D118*算法映射结果!K$16+E118*算法映射结果!L$16+F118*算法映射结果!M$16+G118*算法映射结果!N$16+H118*算法映射结果!O$16+I118*算法映射结果!P$16+算法映射结果!Q193*算法映射结果!Q$16)/1000000</f>
        <v>0.1561245</v>
      </c>
      <c r="M118" s="28">
        <f>K118/L118</f>
        <v>31.826805526223506</v>
      </c>
      <c r="N118" s="18">
        <f>J119</f>
        <v>9.5238095238095233E-2</v>
      </c>
    </row>
    <row r="119" spans="1:14" x14ac:dyDescent="0.15">
      <c r="A119" s="27"/>
      <c r="B119" s="27"/>
      <c r="C119" s="5" t="s">
        <v>39</v>
      </c>
      <c r="D119" s="11">
        <f t="shared" ref="D119:J119" si="368">D113/D118</f>
        <v>0.125</v>
      </c>
      <c r="E119" s="11">
        <f t="shared" si="368"/>
        <v>8.3333333333333329E-2</v>
      </c>
      <c r="F119" s="11">
        <f t="shared" si="368"/>
        <v>0</v>
      </c>
      <c r="G119" s="11">
        <f t="shared" si="368"/>
        <v>8.3333333333333329E-2</v>
      </c>
      <c r="H119" s="11">
        <f t="shared" si="368"/>
        <v>0.5</v>
      </c>
      <c r="I119" s="11">
        <f t="shared" si="368"/>
        <v>0</v>
      </c>
      <c r="J119" s="11">
        <f t="shared" si="368"/>
        <v>9.5238095238095233E-2</v>
      </c>
      <c r="K119" s="28"/>
      <c r="L119" s="29"/>
      <c r="M119" s="28"/>
      <c r="N119" s="19">
        <f>M118</f>
        <v>31.826805526223506</v>
      </c>
    </row>
    <row r="120" spans="1:14" x14ac:dyDescent="0.15">
      <c r="A120" s="27"/>
      <c r="B120" s="27" t="s">
        <v>37</v>
      </c>
      <c r="C120" s="5" t="s">
        <v>47</v>
      </c>
      <c r="D120" s="6">
        <f>算法映射结果!R82</f>
        <v>16</v>
      </c>
      <c r="E120" s="6">
        <f>算法映射结果!S82</f>
        <v>32</v>
      </c>
      <c r="F120" s="6">
        <f>算法映射结果!T82</f>
        <v>8</v>
      </c>
      <c r="G120" s="6">
        <f>算法映射结果!U82</f>
        <v>16</v>
      </c>
      <c r="H120" s="6">
        <f>算法映射结果!V82</f>
        <v>16</v>
      </c>
      <c r="I120" s="6">
        <f>算法映射结果!W82</f>
        <v>0</v>
      </c>
      <c r="J120" s="6">
        <f>SUM(D120:I120)</f>
        <v>88</v>
      </c>
      <c r="K120" s="28">
        <f>64*算法映射结果!N$26</f>
        <v>32</v>
      </c>
      <c r="L120" s="29">
        <f>(D120*算法映射结果!K$16+E120*算法映射结果!L$16+F120*算法映射结果!M$16+G120*算法映射结果!N$16+H120*算法映射结果!O$16+I120*算法映射结果!P$16+算法映射结果!Q82*算法映射结果!Q$16)/1000000</f>
        <v>0.46610400000000002</v>
      </c>
      <c r="M120" s="28">
        <f>K120/L120</f>
        <v>68.654205928290679</v>
      </c>
      <c r="N120" s="18">
        <f>J121</f>
        <v>4.5454545454545456E-2</v>
      </c>
    </row>
    <row r="121" spans="1:14" x14ac:dyDescent="0.15">
      <c r="A121" s="27"/>
      <c r="B121" s="27"/>
      <c r="C121" s="5" t="s">
        <v>39</v>
      </c>
      <c r="D121" s="7">
        <f>D113/D120</f>
        <v>6.25E-2</v>
      </c>
      <c r="E121" s="7">
        <f>E113/E120</f>
        <v>3.125E-2</v>
      </c>
      <c r="F121" s="7">
        <f>F113/F120</f>
        <v>0</v>
      </c>
      <c r="G121" s="7">
        <f>G113/G120</f>
        <v>6.25E-2</v>
      </c>
      <c r="H121" s="7">
        <f>H113/H120</f>
        <v>6.25E-2</v>
      </c>
      <c r="I121" s="7" t="s">
        <v>87</v>
      </c>
      <c r="J121" s="7">
        <f>J113/J120</f>
        <v>4.5454545454545456E-2</v>
      </c>
      <c r="K121" s="28"/>
      <c r="L121" s="29"/>
      <c r="M121" s="28"/>
      <c r="N121" s="19">
        <f>M120</f>
        <v>68.654205928290679</v>
      </c>
    </row>
    <row r="122" spans="1:14" x14ac:dyDescent="0.15">
      <c r="A122" s="27"/>
      <c r="B122" s="32" t="s">
        <v>38</v>
      </c>
      <c r="C122" s="5" t="s">
        <v>47</v>
      </c>
      <c r="D122" s="14">
        <f>算法映射结果!R45</f>
        <v>7</v>
      </c>
      <c r="E122" s="14">
        <f>算法映射结果!S45</f>
        <v>7</v>
      </c>
      <c r="F122" s="14">
        <f>算法映射结果!T45</f>
        <v>3</v>
      </c>
      <c r="G122" s="14">
        <f>算法映射结果!U45</f>
        <v>6</v>
      </c>
      <c r="H122" s="14">
        <f>算法映射结果!V45</f>
        <v>4</v>
      </c>
      <c r="I122" s="14">
        <f>算法映射结果!W45</f>
        <v>4</v>
      </c>
      <c r="J122" s="14">
        <f>SUM(D122:I122)</f>
        <v>31</v>
      </c>
      <c r="K122" s="28">
        <f>64*算法映射结果!N$28</f>
        <v>32</v>
      </c>
      <c r="L122" s="29">
        <f>(D122*算法映射结果!K$16+E122*算法映射结果!L$16+F122*算法映射结果!M$16+G122*算法映射结果!N$16+H122*算法映射结果!O$16+I122*算法映射结果!P$16+算法映射结果!Q45*算法映射结果!Q$16)/1000000</f>
        <v>0.21779699999999999</v>
      </c>
      <c r="M122" s="28">
        <f>K122/L122</f>
        <v>146.92580705886675</v>
      </c>
      <c r="N122" s="18">
        <f>J123</f>
        <v>0.12903225806451613</v>
      </c>
    </row>
    <row r="123" spans="1:14" x14ac:dyDescent="0.15">
      <c r="A123" s="27"/>
      <c r="B123" s="27"/>
      <c r="C123" s="5" t="s">
        <v>39</v>
      </c>
      <c r="D123" s="13">
        <f t="shared" ref="D123:J123" si="369">D113/D122</f>
        <v>0.14285714285714285</v>
      </c>
      <c r="E123" s="13">
        <f t="shared" si="369"/>
        <v>0.14285714285714285</v>
      </c>
      <c r="F123" s="13">
        <f t="shared" si="369"/>
        <v>0</v>
      </c>
      <c r="G123" s="13">
        <f t="shared" si="369"/>
        <v>0.16666666666666666</v>
      </c>
      <c r="H123" s="13">
        <f t="shared" si="369"/>
        <v>0.25</v>
      </c>
      <c r="I123" s="13">
        <f t="shared" si="369"/>
        <v>0</v>
      </c>
      <c r="J123" s="13">
        <f t="shared" si="369"/>
        <v>0.12903225806451613</v>
      </c>
      <c r="K123" s="28"/>
      <c r="L123" s="29"/>
      <c r="M123" s="28"/>
      <c r="N123" s="19">
        <f>M122</f>
        <v>146.92580705886675</v>
      </c>
    </row>
    <row r="124" spans="1:14" x14ac:dyDescent="0.15">
      <c r="A124" s="27" t="s">
        <v>107</v>
      </c>
      <c r="B124" s="10"/>
      <c r="C124" s="5" t="s">
        <v>46</v>
      </c>
      <c r="D124" s="6">
        <v>4</v>
      </c>
      <c r="E124" s="6">
        <v>2</v>
      </c>
      <c r="F124" s="6">
        <v>0</v>
      </c>
      <c r="G124" s="6">
        <v>2</v>
      </c>
      <c r="H124" s="6">
        <v>0</v>
      </c>
      <c r="I124" s="6">
        <v>0</v>
      </c>
      <c r="J124" s="6">
        <f>SUM(D124:I124)</f>
        <v>8</v>
      </c>
      <c r="K124" s="8"/>
      <c r="L124" s="8"/>
      <c r="M124" s="8"/>
    </row>
    <row r="125" spans="1:14" x14ac:dyDescent="0.15">
      <c r="A125" s="27"/>
      <c r="B125" s="26" t="s">
        <v>94</v>
      </c>
      <c r="C125" s="5" t="s">
        <v>47</v>
      </c>
      <c r="D125" s="6">
        <f>算法映射结果!R120</f>
        <v>16</v>
      </c>
      <c r="E125" s="6">
        <f>算法映射结果!S120</f>
        <v>16</v>
      </c>
      <c r="F125" s="6">
        <f>算法映射结果!T120</f>
        <v>16</v>
      </c>
      <c r="G125" s="6">
        <f>算法映射结果!U120</f>
        <v>16</v>
      </c>
      <c r="H125" s="6">
        <f>算法映射结果!V120</f>
        <v>16</v>
      </c>
      <c r="I125" s="6">
        <f>算法映射结果!W120</f>
        <v>0</v>
      </c>
      <c r="J125" s="6">
        <f>SUM(D125:I125)</f>
        <v>80</v>
      </c>
      <c r="K125" s="28">
        <f>64*算法映射结果!N$20</f>
        <v>29.767441860465116</v>
      </c>
      <c r="L125" s="29">
        <f>(D125*算法映射结果!K$16+E125*算法映射结果!L$16+F125*算法映射结果!M$16+G125*算法映射结果!N$16+H125*算法映射结果!O$16+I125*算法映射结果!P$16+算法映射结果!Q120*算法映射结果!Q$16)/1000000</f>
        <v>0.49259199999999997</v>
      </c>
      <c r="M125" s="28">
        <f>K125/L125</f>
        <v>60.430217828273939</v>
      </c>
      <c r="N125" s="18">
        <f>J126</f>
        <v>0.1</v>
      </c>
    </row>
    <row r="126" spans="1:14" x14ac:dyDescent="0.15">
      <c r="A126" s="27"/>
      <c r="B126" s="27"/>
      <c r="C126" s="5" t="s">
        <v>39</v>
      </c>
      <c r="D126" s="7">
        <f>D124/D125</f>
        <v>0.25</v>
      </c>
      <c r="E126" s="7">
        <f>E124/E125</f>
        <v>0.125</v>
      </c>
      <c r="F126" s="7">
        <f>F124/F125</f>
        <v>0</v>
      </c>
      <c r="G126" s="7">
        <f>G124/G125</f>
        <v>0.125</v>
      </c>
      <c r="H126" s="7">
        <f>H124/H125</f>
        <v>0</v>
      </c>
      <c r="I126" s="7" t="s">
        <v>87</v>
      </c>
      <c r="J126" s="7">
        <f>J124/J125</f>
        <v>0.1</v>
      </c>
      <c r="K126" s="28"/>
      <c r="L126" s="29"/>
      <c r="M126" s="28"/>
      <c r="N126" s="19">
        <f>M125</f>
        <v>60.430217828273939</v>
      </c>
    </row>
    <row r="127" spans="1:14" x14ac:dyDescent="0.15">
      <c r="A127" s="27"/>
      <c r="B127" s="27" t="s">
        <v>12</v>
      </c>
      <c r="C127" s="5" t="s">
        <v>47</v>
      </c>
      <c r="D127" s="6">
        <f>算法映射结果!R157</f>
        <v>16</v>
      </c>
      <c r="E127" s="6">
        <f>算法映射结果!S157</f>
        <v>16</v>
      </c>
      <c r="F127" s="6">
        <f>算法映射结果!T157</f>
        <v>16</v>
      </c>
      <c r="G127" s="6">
        <f>算法映射结果!U157</f>
        <v>32</v>
      </c>
      <c r="H127" s="6">
        <f>算法映射结果!V157</f>
        <v>16</v>
      </c>
      <c r="I127" s="6">
        <f>算法映射结果!W157</f>
        <v>16</v>
      </c>
      <c r="J127" s="6">
        <f>SUM(D127:I127)</f>
        <v>112</v>
      </c>
      <c r="K127" s="30">
        <f>64*算法映射结果!N$22</f>
        <v>16.452442159383033</v>
      </c>
      <c r="L127" s="29">
        <f>(D127*算法映射结果!K$16+E127*算法映射结果!L$16+F127*算法映射结果!M$16+G127*算法映射结果!N$16+H127*算法映射结果!O$16+I127*算法映射结果!P$16+算法映射结果!Q157*算法映射结果!Q$16)/1000000</f>
        <v>0.63507199999999997</v>
      </c>
      <c r="M127" s="28">
        <f>K127/L127</f>
        <v>25.90642031042627</v>
      </c>
      <c r="N127" s="18">
        <f>J128</f>
        <v>7.1428571428571425E-2</v>
      </c>
    </row>
    <row r="128" spans="1:14" x14ac:dyDescent="0.15">
      <c r="A128" s="27"/>
      <c r="B128" s="27"/>
      <c r="C128" s="5" t="s">
        <v>39</v>
      </c>
      <c r="D128" s="11">
        <f t="shared" ref="D128:J128" si="370">D124/D127</f>
        <v>0.25</v>
      </c>
      <c r="E128" s="11">
        <f t="shared" si="370"/>
        <v>0.125</v>
      </c>
      <c r="F128" s="11">
        <f t="shared" si="370"/>
        <v>0</v>
      </c>
      <c r="G128" s="11">
        <f t="shared" si="370"/>
        <v>6.25E-2</v>
      </c>
      <c r="H128" s="11">
        <f t="shared" si="370"/>
        <v>0</v>
      </c>
      <c r="I128" s="11">
        <f t="shared" si="370"/>
        <v>0</v>
      </c>
      <c r="J128" s="11">
        <f t="shared" si="370"/>
        <v>7.1428571428571425E-2</v>
      </c>
      <c r="K128" s="31"/>
      <c r="L128" s="29"/>
      <c r="M128" s="28"/>
      <c r="N128" s="19">
        <f>M127</f>
        <v>25.90642031042627</v>
      </c>
    </row>
    <row r="129" spans="1:14" x14ac:dyDescent="0.15">
      <c r="A129" s="27"/>
      <c r="B129" s="27" t="s">
        <v>36</v>
      </c>
      <c r="C129" s="5" t="s">
        <v>47</v>
      </c>
      <c r="D129" s="12">
        <f>算法映射结果!R194</f>
        <v>32</v>
      </c>
      <c r="E129" s="12">
        <f>算法映射结果!S194</f>
        <v>48</v>
      </c>
      <c r="F129" s="12">
        <f>算法映射结果!T194</f>
        <v>16</v>
      </c>
      <c r="G129" s="12">
        <f>算法映射结果!U194</f>
        <v>48</v>
      </c>
      <c r="H129" s="12">
        <f>算法映射结果!V194</f>
        <v>8</v>
      </c>
      <c r="I129" s="12">
        <f>算法映射结果!W194</f>
        <v>16</v>
      </c>
      <c r="J129" s="12">
        <f>SUM(D129:I129)</f>
        <v>168</v>
      </c>
      <c r="K129" s="28">
        <f>64*算法映射结果!N$24</f>
        <v>4.9689440993788816</v>
      </c>
      <c r="L129" s="29">
        <f>(D129*算法映射结果!K$16+E129*算法映射结果!L$16+F129*算法映射结果!M$16+G129*算法映射结果!N$16+H129*算法映射结果!O$16+I129*算法映射结果!P$16+算法映射结果!Q194*算法映射结果!Q$16)/1000000</f>
        <v>0.624498</v>
      </c>
      <c r="M129" s="28">
        <f>K129/L129</f>
        <v>7.9567013815558765</v>
      </c>
      <c r="N129" s="18">
        <f>J130</f>
        <v>4.7619047619047616E-2</v>
      </c>
    </row>
    <row r="130" spans="1:14" x14ac:dyDescent="0.15">
      <c r="A130" s="27"/>
      <c r="B130" s="27"/>
      <c r="C130" s="5" t="s">
        <v>39</v>
      </c>
      <c r="D130" s="11">
        <f t="shared" ref="D130:J130" si="371">D124/D129</f>
        <v>0.125</v>
      </c>
      <c r="E130" s="11">
        <f t="shared" si="371"/>
        <v>4.1666666666666664E-2</v>
      </c>
      <c r="F130" s="11">
        <f t="shared" si="371"/>
        <v>0</v>
      </c>
      <c r="G130" s="11">
        <f t="shared" si="371"/>
        <v>4.1666666666666664E-2</v>
      </c>
      <c r="H130" s="11">
        <f t="shared" si="371"/>
        <v>0</v>
      </c>
      <c r="I130" s="11">
        <f t="shared" si="371"/>
        <v>0</v>
      </c>
      <c r="J130" s="11">
        <f t="shared" si="371"/>
        <v>4.7619047619047616E-2</v>
      </c>
      <c r="K130" s="28"/>
      <c r="L130" s="29"/>
      <c r="M130" s="28"/>
      <c r="N130" s="19">
        <f>M129</f>
        <v>7.9567013815558765</v>
      </c>
    </row>
    <row r="131" spans="1:14" x14ac:dyDescent="0.15">
      <c r="A131" s="27"/>
      <c r="B131" s="27" t="s">
        <v>37</v>
      </c>
      <c r="C131" s="5" t="s">
        <v>47</v>
      </c>
      <c r="D131" s="6">
        <f>算法映射结果!R83</f>
        <v>16</v>
      </c>
      <c r="E131" s="6">
        <f>算法映射结果!S83</f>
        <v>32</v>
      </c>
      <c r="F131" s="6">
        <f>算法映射结果!T83</f>
        <v>8</v>
      </c>
      <c r="G131" s="6">
        <f>算法映射结果!U83</f>
        <v>16</v>
      </c>
      <c r="H131" s="6">
        <f>算法映射结果!V83</f>
        <v>16</v>
      </c>
      <c r="I131" s="6">
        <f>算法映射结果!W83</f>
        <v>0</v>
      </c>
      <c r="J131" s="6">
        <f>SUM(D131:I131)</f>
        <v>88</v>
      </c>
      <c r="K131" s="28">
        <f>64*算法映射结果!N$26</f>
        <v>32</v>
      </c>
      <c r="L131" s="29">
        <f>(D131*算法映射结果!K$16+E131*算法映射结果!L$16+F131*算法映射结果!M$16+G131*算法映射结果!N$16+H131*算法映射结果!O$16+I131*算法映射结果!P$16+算法映射结果!Q83*算法映射结果!Q$16)/1000000</f>
        <v>0.46610400000000002</v>
      </c>
      <c r="M131" s="28">
        <f>K131/L131</f>
        <v>68.654205928290679</v>
      </c>
      <c r="N131" s="18">
        <f>J132</f>
        <v>9.0909090909090912E-2</v>
      </c>
    </row>
    <row r="132" spans="1:14" x14ac:dyDescent="0.15">
      <c r="A132" s="27"/>
      <c r="B132" s="27"/>
      <c r="C132" s="5" t="s">
        <v>39</v>
      </c>
      <c r="D132" s="7">
        <f>D124/D131</f>
        <v>0.25</v>
      </c>
      <c r="E132" s="7">
        <f>E124/E131</f>
        <v>6.25E-2</v>
      </c>
      <c r="F132" s="7">
        <f>F124/F131</f>
        <v>0</v>
      </c>
      <c r="G132" s="7">
        <f>G124/G131</f>
        <v>0.125</v>
      </c>
      <c r="H132" s="7">
        <f>H124/H131</f>
        <v>0</v>
      </c>
      <c r="I132" s="7" t="s">
        <v>87</v>
      </c>
      <c r="J132" s="7">
        <f>J124/J131</f>
        <v>9.0909090909090912E-2</v>
      </c>
      <c r="K132" s="28"/>
      <c r="L132" s="29"/>
      <c r="M132" s="28"/>
      <c r="N132" s="19">
        <f>M131</f>
        <v>68.654205928290679</v>
      </c>
    </row>
    <row r="133" spans="1:14" x14ac:dyDescent="0.15">
      <c r="A133" s="27"/>
      <c r="B133" s="32" t="s">
        <v>38</v>
      </c>
      <c r="C133" s="5" t="s">
        <v>47</v>
      </c>
      <c r="D133" s="14">
        <f>算法映射结果!R46</f>
        <v>9.3333333333333321</v>
      </c>
      <c r="E133" s="14">
        <f>算法映射结果!S46</f>
        <v>9.3333333333333321</v>
      </c>
      <c r="F133" s="14">
        <f>算法映射结果!T46</f>
        <v>4</v>
      </c>
      <c r="G133" s="14">
        <f>算法映射结果!U46</f>
        <v>8</v>
      </c>
      <c r="H133" s="14">
        <f>算法映射结果!V46</f>
        <v>5.333333333333333</v>
      </c>
      <c r="I133" s="14">
        <f>算法映射结果!W46</f>
        <v>5.333333333333333</v>
      </c>
      <c r="J133" s="14">
        <f>SUM(D133:I133)</f>
        <v>41.333333333333336</v>
      </c>
      <c r="K133" s="28">
        <f>64*算法映射结果!N$28</f>
        <v>32</v>
      </c>
      <c r="L133" s="29">
        <f>(D133*算法映射结果!K$16+E133*算法映射结果!L$16+F133*算法映射结果!M$16+G133*算法映射结果!N$16+H133*算法映射结果!O$16+I133*算法映射结果!P$16+算法映射结果!Q46*算法映射结果!Q$16)/1000000</f>
        <v>0.29039599999999999</v>
      </c>
      <c r="M133" s="28">
        <f>K133/L133</f>
        <v>110.19435529415006</v>
      </c>
      <c r="N133" s="18">
        <f>J134</f>
        <v>0.19354838709677419</v>
      </c>
    </row>
    <row r="134" spans="1:14" x14ac:dyDescent="0.15">
      <c r="A134" s="27"/>
      <c r="B134" s="27"/>
      <c r="C134" s="5" t="s">
        <v>39</v>
      </c>
      <c r="D134" s="13">
        <f t="shared" ref="D134:J134" si="372">D124/D133</f>
        <v>0.4285714285714286</v>
      </c>
      <c r="E134" s="13">
        <f t="shared" si="372"/>
        <v>0.2142857142857143</v>
      </c>
      <c r="F134" s="13">
        <f t="shared" si="372"/>
        <v>0</v>
      </c>
      <c r="G134" s="13">
        <f t="shared" si="372"/>
        <v>0.25</v>
      </c>
      <c r="H134" s="13">
        <f t="shared" si="372"/>
        <v>0</v>
      </c>
      <c r="I134" s="13">
        <f t="shared" si="372"/>
        <v>0</v>
      </c>
      <c r="J134" s="13">
        <f t="shared" si="372"/>
        <v>0.19354838709677419</v>
      </c>
      <c r="K134" s="28"/>
      <c r="L134" s="29"/>
      <c r="M134" s="28"/>
      <c r="N134" s="19">
        <f>M133</f>
        <v>110.19435529415006</v>
      </c>
    </row>
    <row r="135" spans="1:14" x14ac:dyDescent="0.15">
      <c r="A135" s="27" t="s">
        <v>109</v>
      </c>
      <c r="B135" s="10"/>
      <c r="C135" s="5" t="s">
        <v>46</v>
      </c>
      <c r="D135" s="6">
        <v>3</v>
      </c>
      <c r="E135" s="6">
        <v>2</v>
      </c>
      <c r="F135" s="6">
        <v>0</v>
      </c>
      <c r="G135" s="6">
        <v>2</v>
      </c>
      <c r="H135" s="6">
        <v>0</v>
      </c>
      <c r="I135" s="6">
        <v>0</v>
      </c>
      <c r="J135" s="6">
        <f>SUM(D135:I135)</f>
        <v>7</v>
      </c>
      <c r="K135" s="8"/>
      <c r="L135" s="8"/>
      <c r="M135" s="8"/>
    </row>
    <row r="136" spans="1:14" x14ac:dyDescent="0.15">
      <c r="A136" s="27"/>
      <c r="B136" s="26" t="s">
        <v>94</v>
      </c>
      <c r="C136" s="5" t="s">
        <v>47</v>
      </c>
      <c r="D136" s="6">
        <f>算法映射结果!R121</f>
        <v>12</v>
      </c>
      <c r="E136" s="6">
        <f>算法映射结果!S121</f>
        <v>12</v>
      </c>
      <c r="F136" s="6">
        <f>算法映射结果!T121</f>
        <v>12</v>
      </c>
      <c r="G136" s="6">
        <f>算法映射结果!U121</f>
        <v>12</v>
      </c>
      <c r="H136" s="6">
        <f>算法映射结果!V121</f>
        <v>12</v>
      </c>
      <c r="I136" s="6">
        <f>算法映射结果!W121</f>
        <v>0</v>
      </c>
      <c r="J136" s="6">
        <f>SUM(D136:I136)</f>
        <v>60</v>
      </c>
      <c r="K136" s="28">
        <f>64*算法映射结果!N$20</f>
        <v>29.767441860465116</v>
      </c>
      <c r="L136" s="29">
        <f>(D136*算法映射结果!K$16+E136*算法映射结果!L$16+F136*算法映射结果!M$16+G136*算法映射结果!N$16+H136*算法映射结果!O$16+I136*算法映射结果!P$16+算法映射结果!Q121*算法映射结果!Q$16)/1000000</f>
        <v>0.36944399999999999</v>
      </c>
      <c r="M136" s="28">
        <f>K136/L136</f>
        <v>80.573623771031919</v>
      </c>
      <c r="N136" s="18">
        <f>J137</f>
        <v>0.11666666666666667</v>
      </c>
    </row>
    <row r="137" spans="1:14" x14ac:dyDescent="0.15">
      <c r="A137" s="27"/>
      <c r="B137" s="27"/>
      <c r="C137" s="5" t="s">
        <v>39</v>
      </c>
      <c r="D137" s="7">
        <f>D135/D136</f>
        <v>0.25</v>
      </c>
      <c r="E137" s="7">
        <f>E135/E136</f>
        <v>0.16666666666666666</v>
      </c>
      <c r="F137" s="7">
        <f>F135/F136</f>
        <v>0</v>
      </c>
      <c r="G137" s="7">
        <f>G135/G136</f>
        <v>0.16666666666666666</v>
      </c>
      <c r="H137" s="7">
        <f>H135/H136</f>
        <v>0</v>
      </c>
      <c r="I137" s="7" t="s">
        <v>87</v>
      </c>
      <c r="J137" s="7">
        <f>J135/J136</f>
        <v>0.11666666666666667</v>
      </c>
      <c r="K137" s="28"/>
      <c r="L137" s="29"/>
      <c r="M137" s="28"/>
      <c r="N137" s="19">
        <f>M136</f>
        <v>80.573623771031919</v>
      </c>
    </row>
    <row r="138" spans="1:14" x14ac:dyDescent="0.15">
      <c r="A138" s="27"/>
      <c r="B138" s="27" t="s">
        <v>12</v>
      </c>
      <c r="C138" s="5" t="s">
        <v>47</v>
      </c>
      <c r="D138" s="6">
        <f>算法映射结果!R158</f>
        <v>12</v>
      </c>
      <c r="E138" s="6">
        <f>算法映射结果!S158</f>
        <v>12</v>
      </c>
      <c r="F138" s="6">
        <f>算法映射结果!T158</f>
        <v>12</v>
      </c>
      <c r="G138" s="6">
        <f>算法映射结果!U158</f>
        <v>24</v>
      </c>
      <c r="H138" s="6">
        <f>算法映射结果!V158</f>
        <v>12</v>
      </c>
      <c r="I138" s="6">
        <f>算法映射结果!W158</f>
        <v>12</v>
      </c>
      <c r="J138" s="6">
        <f>SUM(D138:I138)</f>
        <v>84</v>
      </c>
      <c r="K138" s="30">
        <f>64*算法映射结果!N$22</f>
        <v>16.452442159383033</v>
      </c>
      <c r="L138" s="29">
        <f>(D138*算法映射结果!K$16+E138*算法映射结果!L$16+F138*算法映射结果!M$16+G138*算法映射结果!N$16+H138*算法映射结果!O$16+I138*算法映射结果!P$16+算法映射结果!Q158*算法映射结果!Q$16)/1000000</f>
        <v>0.47630400000000001</v>
      </c>
      <c r="M138" s="28">
        <f>K138/L138</f>
        <v>34.541893747235029</v>
      </c>
      <c r="N138" s="18">
        <f>J139</f>
        <v>8.3333333333333329E-2</v>
      </c>
    </row>
    <row r="139" spans="1:14" x14ac:dyDescent="0.15">
      <c r="A139" s="27"/>
      <c r="B139" s="27"/>
      <c r="C139" s="5" t="s">
        <v>39</v>
      </c>
      <c r="D139" s="11">
        <f t="shared" ref="D139:J139" si="373">D135/D138</f>
        <v>0.25</v>
      </c>
      <c r="E139" s="11">
        <f t="shared" si="373"/>
        <v>0.16666666666666666</v>
      </c>
      <c r="F139" s="11">
        <f t="shared" si="373"/>
        <v>0</v>
      </c>
      <c r="G139" s="11">
        <f t="shared" si="373"/>
        <v>8.3333333333333329E-2</v>
      </c>
      <c r="H139" s="11">
        <f t="shared" si="373"/>
        <v>0</v>
      </c>
      <c r="I139" s="11">
        <f t="shared" si="373"/>
        <v>0</v>
      </c>
      <c r="J139" s="11">
        <f t="shared" si="373"/>
        <v>8.3333333333333329E-2</v>
      </c>
      <c r="K139" s="31"/>
      <c r="L139" s="29"/>
      <c r="M139" s="28"/>
      <c r="N139" s="19">
        <f>M138</f>
        <v>34.541893747235029</v>
      </c>
    </row>
    <row r="140" spans="1:14" x14ac:dyDescent="0.15">
      <c r="A140" s="27"/>
      <c r="B140" s="27" t="s">
        <v>36</v>
      </c>
      <c r="C140" s="5" t="s">
        <v>47</v>
      </c>
      <c r="D140" s="12">
        <f>算法映射结果!R185</f>
        <v>16</v>
      </c>
      <c r="E140" s="12">
        <f>算法映射结果!S185</f>
        <v>24</v>
      </c>
      <c r="F140" s="12">
        <f>算法映射结果!T185</f>
        <v>8</v>
      </c>
      <c r="G140" s="12">
        <f>算法映射结果!U185</f>
        <v>24</v>
      </c>
      <c r="H140" s="12">
        <f>算法映射结果!V185</f>
        <v>4</v>
      </c>
      <c r="I140" s="12">
        <f>算法映射结果!W185</f>
        <v>8</v>
      </c>
      <c r="J140" s="12">
        <f>SUM(D140:I140)</f>
        <v>84</v>
      </c>
      <c r="K140" s="28">
        <f>64*算法映射结果!N$24</f>
        <v>4.9689440993788816</v>
      </c>
      <c r="L140" s="29">
        <f>(D140*算法映射结果!K$16+E140*算法映射结果!L$16+F140*算法映射结果!M$16+G140*算法映射结果!N$16+H140*算法映射结果!O$16+I140*算法映射结果!P$16+算法映射结果!Q195*算法映射结果!Q$16)/1000000</f>
        <v>0.34050200000000003</v>
      </c>
      <c r="M140" s="28">
        <f>K140/L140</f>
        <v>14.592995340347137</v>
      </c>
      <c r="N140" s="18">
        <f>J141</f>
        <v>8.3333333333333329E-2</v>
      </c>
    </row>
    <row r="141" spans="1:14" x14ac:dyDescent="0.15">
      <c r="A141" s="27"/>
      <c r="B141" s="27"/>
      <c r="C141" s="5" t="s">
        <v>39</v>
      </c>
      <c r="D141" s="11">
        <f t="shared" ref="D141:J141" si="374">D135/D140</f>
        <v>0.1875</v>
      </c>
      <c r="E141" s="11">
        <f t="shared" si="374"/>
        <v>8.3333333333333329E-2</v>
      </c>
      <c r="F141" s="11">
        <f t="shared" si="374"/>
        <v>0</v>
      </c>
      <c r="G141" s="11">
        <f t="shared" si="374"/>
        <v>8.3333333333333329E-2</v>
      </c>
      <c r="H141" s="11">
        <f t="shared" si="374"/>
        <v>0</v>
      </c>
      <c r="I141" s="11">
        <f t="shared" si="374"/>
        <v>0</v>
      </c>
      <c r="J141" s="11">
        <f t="shared" si="374"/>
        <v>8.3333333333333329E-2</v>
      </c>
      <c r="K141" s="28"/>
      <c r="L141" s="29"/>
      <c r="M141" s="28"/>
      <c r="N141" s="19">
        <f>M140</f>
        <v>14.592995340347137</v>
      </c>
    </row>
    <row r="142" spans="1:14" x14ac:dyDescent="0.15">
      <c r="A142" s="27"/>
      <c r="B142" s="27" t="s">
        <v>37</v>
      </c>
      <c r="C142" s="5" t="s">
        <v>47</v>
      </c>
      <c r="D142" s="6">
        <f>算法映射结果!R94</f>
        <v>16</v>
      </c>
      <c r="E142" s="6">
        <f>算法映射结果!S94</f>
        <v>32</v>
      </c>
      <c r="F142" s="6">
        <f>算法映射结果!T94</f>
        <v>8</v>
      </c>
      <c r="G142" s="6">
        <f>算法映射结果!U94</f>
        <v>16</v>
      </c>
      <c r="H142" s="6">
        <f>算法映射结果!V94</f>
        <v>16</v>
      </c>
      <c r="I142" s="6">
        <f>算法映射结果!W94</f>
        <v>0</v>
      </c>
      <c r="J142" s="6">
        <f>SUM(D142:I142)</f>
        <v>88</v>
      </c>
      <c r="K142" s="28">
        <f>64*算法映射结果!N$26</f>
        <v>32</v>
      </c>
      <c r="L142" s="29">
        <f>(D142*算法映射结果!K$16+E142*算法映射结果!L$16+F142*算法映射结果!M$16+G142*算法映射结果!N$16+H142*算法映射结果!O$16+I142*算法映射结果!P$16+算法映射结果!Q84*算法映射结果!Q$16)/1000000</f>
        <v>0.43785099999999999</v>
      </c>
      <c r="M142" s="28">
        <f>K142/L142</f>
        <v>73.084222715033192</v>
      </c>
      <c r="N142" s="18">
        <f>J143</f>
        <v>7.9545454545454544E-2</v>
      </c>
    </row>
    <row r="143" spans="1:14" x14ac:dyDescent="0.15">
      <c r="A143" s="27"/>
      <c r="B143" s="27"/>
      <c r="C143" s="5" t="s">
        <v>39</v>
      </c>
      <c r="D143" s="7">
        <f>D135/D142</f>
        <v>0.1875</v>
      </c>
      <c r="E143" s="7">
        <f>E135/E142</f>
        <v>6.25E-2</v>
      </c>
      <c r="F143" s="7">
        <f>F135/F142</f>
        <v>0</v>
      </c>
      <c r="G143" s="7">
        <f>G135/G142</f>
        <v>0.125</v>
      </c>
      <c r="H143" s="7">
        <f>H135/H142</f>
        <v>0</v>
      </c>
      <c r="I143" s="7" t="s">
        <v>87</v>
      </c>
      <c r="J143" s="7">
        <f>J135/J142</f>
        <v>7.9545454545454544E-2</v>
      </c>
      <c r="K143" s="28"/>
      <c r="L143" s="29"/>
      <c r="M143" s="28"/>
      <c r="N143" s="19">
        <f>M142</f>
        <v>73.084222715033192</v>
      </c>
    </row>
    <row r="144" spans="1:14" x14ac:dyDescent="0.15">
      <c r="A144" s="27"/>
      <c r="B144" s="32" t="s">
        <v>38</v>
      </c>
      <c r="C144" s="5" t="s">
        <v>47</v>
      </c>
      <c r="D144" s="14">
        <f>算法映射结果!R47</f>
        <v>7</v>
      </c>
      <c r="E144" s="14">
        <f>算法映射结果!S47</f>
        <v>7</v>
      </c>
      <c r="F144" s="14">
        <f>算法映射结果!T47</f>
        <v>3</v>
      </c>
      <c r="G144" s="14">
        <f>算法映射结果!U47</f>
        <v>6</v>
      </c>
      <c r="H144" s="14">
        <f>算法映射结果!V47</f>
        <v>4</v>
      </c>
      <c r="I144" s="14">
        <f>算法映射结果!W47</f>
        <v>4</v>
      </c>
      <c r="J144" s="14">
        <f>SUM(D144:I144)</f>
        <v>31</v>
      </c>
      <c r="K144" s="28">
        <f>64*算法映射结果!N$28</f>
        <v>32</v>
      </c>
      <c r="L144" s="29">
        <f>(D144*算法映射结果!K$16+E144*算法映射结果!L$16+F144*算法映射结果!M$16+G144*算法映射结果!N$16+H144*算法映射结果!O$16+I144*算法映射结果!P$16+算法映射结果!Q47*算法映射结果!Q$16)/1000000</f>
        <v>0.21779699999999999</v>
      </c>
      <c r="M144" s="28">
        <f>K144/L144</f>
        <v>146.92580705886675</v>
      </c>
      <c r="N144" s="18">
        <f>J145</f>
        <v>0.22580645161290322</v>
      </c>
    </row>
    <row r="145" spans="1:32" x14ac:dyDescent="0.15">
      <c r="A145" s="27"/>
      <c r="B145" s="27"/>
      <c r="C145" s="5" t="s">
        <v>39</v>
      </c>
      <c r="D145" s="13">
        <f t="shared" ref="D145:J145" si="375">D135/D144</f>
        <v>0.42857142857142855</v>
      </c>
      <c r="E145" s="13">
        <f t="shared" si="375"/>
        <v>0.2857142857142857</v>
      </c>
      <c r="F145" s="13">
        <f t="shared" si="375"/>
        <v>0</v>
      </c>
      <c r="G145" s="13">
        <f t="shared" si="375"/>
        <v>0.33333333333333331</v>
      </c>
      <c r="H145" s="13">
        <f t="shared" si="375"/>
        <v>0</v>
      </c>
      <c r="I145" s="13">
        <f t="shared" si="375"/>
        <v>0</v>
      </c>
      <c r="J145" s="13">
        <f t="shared" si="375"/>
        <v>0.22580645161290322</v>
      </c>
      <c r="K145" s="28"/>
      <c r="L145" s="29"/>
      <c r="M145" s="28"/>
      <c r="N145" s="19">
        <f>M144</f>
        <v>146.92580705886675</v>
      </c>
    </row>
    <row r="146" spans="1:32" x14ac:dyDescent="0.15">
      <c r="A146" s="27" t="s">
        <v>108</v>
      </c>
      <c r="B146" s="10"/>
      <c r="C146" s="5" t="s">
        <v>46</v>
      </c>
      <c r="D146" s="6">
        <v>1</v>
      </c>
      <c r="E146" s="6">
        <v>2</v>
      </c>
      <c r="F146" s="6">
        <v>0</v>
      </c>
      <c r="G146" s="6">
        <v>2</v>
      </c>
      <c r="H146" s="6">
        <v>0</v>
      </c>
      <c r="I146" s="6">
        <v>0</v>
      </c>
      <c r="J146" s="6">
        <f>SUM(D146:I146)</f>
        <v>5</v>
      </c>
      <c r="K146" s="8"/>
      <c r="L146" s="8"/>
      <c r="M146" s="8"/>
    </row>
    <row r="147" spans="1:32" x14ac:dyDescent="0.15">
      <c r="A147" s="27"/>
      <c r="B147" s="26" t="s">
        <v>94</v>
      </c>
      <c r="C147" s="5" t="s">
        <v>47</v>
      </c>
      <c r="D147" s="6">
        <f>算法映射结果!R123</f>
        <v>12</v>
      </c>
      <c r="E147" s="6">
        <f>算法映射结果!S123</f>
        <v>12</v>
      </c>
      <c r="F147" s="6">
        <f>算法映射结果!T123</f>
        <v>12</v>
      </c>
      <c r="G147" s="6">
        <f>算法映射结果!U123</f>
        <v>12</v>
      </c>
      <c r="H147" s="6">
        <f>算法映射结果!V123</f>
        <v>12</v>
      </c>
      <c r="I147" s="6">
        <f>算法映射结果!W123</f>
        <v>0</v>
      </c>
      <c r="J147" s="6">
        <f>SUM(D147:I147)</f>
        <v>60</v>
      </c>
      <c r="K147" s="28">
        <f>64*算法映射结果!N$20</f>
        <v>29.767441860465116</v>
      </c>
      <c r="L147" s="29">
        <f>(D147*算法映射结果!K$16+E147*算法映射结果!L$16+F147*算法映射结果!M$16+G147*算法映射结果!N$16+H147*算法映射结果!O$16+I147*算法映射结果!P$16+算法映射结果!Q123*算法映射结果!Q$16)/1000000</f>
        <v>0.36944399999999999</v>
      </c>
      <c r="M147" s="28">
        <f>K147/L147</f>
        <v>80.573623771031919</v>
      </c>
      <c r="N147" s="18">
        <f>J148</f>
        <v>8.3333333333333329E-2</v>
      </c>
    </row>
    <row r="148" spans="1:32" x14ac:dyDescent="0.15">
      <c r="A148" s="27"/>
      <c r="B148" s="27"/>
      <c r="C148" s="5" t="s">
        <v>39</v>
      </c>
      <c r="D148" s="7">
        <f>D146/D147</f>
        <v>8.3333333333333329E-2</v>
      </c>
      <c r="E148" s="7">
        <f>E146/E147</f>
        <v>0.16666666666666666</v>
      </c>
      <c r="F148" s="7">
        <f>F146/F147</f>
        <v>0</v>
      </c>
      <c r="G148" s="7">
        <f>G146/G147</f>
        <v>0.16666666666666666</v>
      </c>
      <c r="H148" s="7">
        <f>H146/H147</f>
        <v>0</v>
      </c>
      <c r="I148" s="7" t="s">
        <v>87</v>
      </c>
      <c r="J148" s="7">
        <f>J146/J147</f>
        <v>8.3333333333333329E-2</v>
      </c>
      <c r="K148" s="28"/>
      <c r="L148" s="29"/>
      <c r="M148" s="28"/>
      <c r="N148" s="19">
        <f>M147</f>
        <v>80.573623771031919</v>
      </c>
    </row>
    <row r="149" spans="1:32" x14ac:dyDescent="0.15">
      <c r="A149" s="27"/>
      <c r="B149" s="27" t="s">
        <v>12</v>
      </c>
      <c r="C149" s="5" t="s">
        <v>47</v>
      </c>
      <c r="D149" s="6">
        <f>算法映射结果!R160</f>
        <v>12</v>
      </c>
      <c r="E149" s="6">
        <f>算法映射结果!S160</f>
        <v>12</v>
      </c>
      <c r="F149" s="6">
        <f>算法映射结果!T160</f>
        <v>12</v>
      </c>
      <c r="G149" s="6">
        <f>算法映射结果!U160</f>
        <v>24</v>
      </c>
      <c r="H149" s="6">
        <f>算法映射结果!V160</f>
        <v>12</v>
      </c>
      <c r="I149" s="6">
        <f>算法映射结果!W160</f>
        <v>12</v>
      </c>
      <c r="J149" s="6">
        <f>SUM(D149:I149)</f>
        <v>84</v>
      </c>
      <c r="K149" s="30">
        <f>64*算法映射结果!N$22</f>
        <v>16.452442159383033</v>
      </c>
      <c r="L149" s="29">
        <f>(D149*算法映射结果!K$16+E149*算法映射结果!L$16+F149*算法映射结果!M$16+G149*算法映射结果!N$16+H149*算法映射结果!O$16+I149*算法映射结果!P$16+算法映射结果!Q160*算法映射结果!Q$16)/1000000</f>
        <v>0.47630400000000001</v>
      </c>
      <c r="M149" s="28">
        <f>K149/L149</f>
        <v>34.541893747235029</v>
      </c>
      <c r="N149" s="18">
        <f>J150</f>
        <v>5.9523809523809521E-2</v>
      </c>
    </row>
    <row r="150" spans="1:32" x14ac:dyDescent="0.15">
      <c r="A150" s="27"/>
      <c r="B150" s="27"/>
      <c r="C150" s="5" t="s">
        <v>39</v>
      </c>
      <c r="D150" s="11">
        <f t="shared" ref="D150:J150" si="376">D146/D149</f>
        <v>8.3333333333333329E-2</v>
      </c>
      <c r="E150" s="11">
        <f t="shared" si="376"/>
        <v>0.16666666666666666</v>
      </c>
      <c r="F150" s="11">
        <f t="shared" si="376"/>
        <v>0</v>
      </c>
      <c r="G150" s="11">
        <f t="shared" si="376"/>
        <v>8.3333333333333329E-2</v>
      </c>
      <c r="H150" s="11">
        <f t="shared" si="376"/>
        <v>0</v>
      </c>
      <c r="I150" s="11">
        <f t="shared" si="376"/>
        <v>0</v>
      </c>
      <c r="J150" s="11">
        <f t="shared" si="376"/>
        <v>5.9523809523809521E-2</v>
      </c>
      <c r="K150" s="31"/>
      <c r="L150" s="29"/>
      <c r="M150" s="28"/>
      <c r="N150" s="19">
        <f>M149</f>
        <v>34.541893747235029</v>
      </c>
    </row>
    <row r="151" spans="1:32" x14ac:dyDescent="0.15">
      <c r="A151" s="27"/>
      <c r="B151" s="27" t="s">
        <v>36</v>
      </c>
      <c r="C151" s="5" t="s">
        <v>47</v>
      </c>
      <c r="D151" s="12">
        <f>算法映射结果!R197</f>
        <v>16</v>
      </c>
      <c r="E151" s="12">
        <f>算法映射结果!S197</f>
        <v>24</v>
      </c>
      <c r="F151" s="12">
        <f>算法映射结果!T197</f>
        <v>8</v>
      </c>
      <c r="G151" s="12">
        <f>算法映射结果!U197</f>
        <v>24</v>
      </c>
      <c r="H151" s="12">
        <f>算法映射结果!V197</f>
        <v>4</v>
      </c>
      <c r="I151" s="12">
        <f>算法映射结果!W197</f>
        <v>8</v>
      </c>
      <c r="J151" s="12">
        <f>SUM(D151:I151)</f>
        <v>84</v>
      </c>
      <c r="K151" s="28">
        <f>64*算法映射结果!N$24</f>
        <v>4.9689440993788816</v>
      </c>
      <c r="L151" s="29">
        <f>(D151*算法映射结果!K$16+E151*算法映射结果!L$16+F151*算法映射结果!M$16+G151*算法映射结果!N$16+H151*算法映射结果!O$16+I151*算法映射结果!P$16+算法映射结果!Q197*算法映射结果!Q$16)/1000000</f>
        <v>0.312249</v>
      </c>
      <c r="M151" s="28">
        <f>K151/L151</f>
        <v>15.913402763111753</v>
      </c>
      <c r="N151" s="18">
        <f>J152</f>
        <v>5.9523809523809521E-2</v>
      </c>
    </row>
    <row r="152" spans="1:32" x14ac:dyDescent="0.15">
      <c r="A152" s="27"/>
      <c r="B152" s="27"/>
      <c r="C152" s="5" t="s">
        <v>39</v>
      </c>
      <c r="D152" s="11">
        <f t="shared" ref="D152:J152" si="377">D146/D151</f>
        <v>6.25E-2</v>
      </c>
      <c r="E152" s="11">
        <f t="shared" si="377"/>
        <v>8.3333333333333329E-2</v>
      </c>
      <c r="F152" s="11">
        <f t="shared" si="377"/>
        <v>0</v>
      </c>
      <c r="G152" s="11">
        <f t="shared" si="377"/>
        <v>8.3333333333333329E-2</v>
      </c>
      <c r="H152" s="11">
        <f t="shared" si="377"/>
        <v>0</v>
      </c>
      <c r="I152" s="11">
        <f t="shared" si="377"/>
        <v>0</v>
      </c>
      <c r="J152" s="11">
        <f t="shared" si="377"/>
        <v>5.9523809523809521E-2</v>
      </c>
      <c r="K152" s="28"/>
      <c r="L152" s="29"/>
      <c r="M152" s="28"/>
      <c r="N152" s="19">
        <f>M151</f>
        <v>15.913402763111753</v>
      </c>
    </row>
    <row r="153" spans="1:32" x14ac:dyDescent="0.15">
      <c r="A153" s="27"/>
      <c r="B153" s="27" t="s">
        <v>37</v>
      </c>
      <c r="C153" s="5" t="s">
        <v>47</v>
      </c>
      <c r="D153" s="6">
        <f>算法映射结果!R86</f>
        <v>12</v>
      </c>
      <c r="E153" s="6">
        <f>算法映射结果!S86</f>
        <v>24</v>
      </c>
      <c r="F153" s="6">
        <f>算法映射结果!T86</f>
        <v>6</v>
      </c>
      <c r="G153" s="6">
        <f>算法映射结果!U86</f>
        <v>12</v>
      </c>
      <c r="H153" s="6">
        <f>算法映射结果!V86</f>
        <v>12</v>
      </c>
      <c r="I153" s="6">
        <f>算法映射结果!W86</f>
        <v>0</v>
      </c>
      <c r="J153" s="6">
        <f>SUM(D153:I153)</f>
        <v>66</v>
      </c>
      <c r="K153" s="28">
        <f>64*算法映射结果!N$26</f>
        <v>32</v>
      </c>
      <c r="L153" s="29">
        <f>(D153*算法映射结果!K$16+E153*算法映射结果!L$16+F153*算法映射结果!M$16+G153*算法映射结果!N$16+H153*算法映射结果!O$16+I153*算法映射结果!P$16+算法映射结果!Q86*算法映射结果!Q$16)/1000000</f>
        <v>0.349578</v>
      </c>
      <c r="M153" s="28">
        <f>K153/L153</f>
        <v>91.538941237720906</v>
      </c>
      <c r="N153" s="18">
        <f>J154</f>
        <v>7.575757575757576E-2</v>
      </c>
    </row>
    <row r="154" spans="1:32" x14ac:dyDescent="0.15">
      <c r="A154" s="27"/>
      <c r="B154" s="27"/>
      <c r="C154" s="5" t="s">
        <v>39</v>
      </c>
      <c r="D154" s="7">
        <f>D146/D153</f>
        <v>8.3333333333333329E-2</v>
      </c>
      <c r="E154" s="7">
        <f>E146/E153</f>
        <v>8.3333333333333329E-2</v>
      </c>
      <c r="F154" s="7">
        <f>F146/F153</f>
        <v>0</v>
      </c>
      <c r="G154" s="7">
        <f>G146/G153</f>
        <v>0.16666666666666666</v>
      </c>
      <c r="H154" s="7">
        <f>H146/H153</f>
        <v>0</v>
      </c>
      <c r="I154" s="7" t="s">
        <v>87</v>
      </c>
      <c r="J154" s="7">
        <f>J146/J153</f>
        <v>7.575757575757576E-2</v>
      </c>
      <c r="K154" s="28"/>
      <c r="L154" s="29"/>
      <c r="M154" s="28"/>
      <c r="N154" s="19">
        <f>M153</f>
        <v>91.538941237720906</v>
      </c>
    </row>
    <row r="155" spans="1:32" x14ac:dyDescent="0.15">
      <c r="A155" s="27"/>
      <c r="B155" s="32" t="s">
        <v>38</v>
      </c>
      <c r="C155" s="5" t="s">
        <v>47</v>
      </c>
      <c r="D155" s="14">
        <f>算法映射结果!R49</f>
        <v>7</v>
      </c>
      <c r="E155" s="14">
        <f>算法映射结果!S49</f>
        <v>7</v>
      </c>
      <c r="F155" s="14">
        <f>算法映射结果!T49</f>
        <v>3</v>
      </c>
      <c r="G155" s="14">
        <f>算法映射结果!U49</f>
        <v>6</v>
      </c>
      <c r="H155" s="14">
        <f>算法映射结果!V49</f>
        <v>4</v>
      </c>
      <c r="I155" s="14">
        <f>算法映射结果!W49</f>
        <v>4</v>
      </c>
      <c r="J155" s="14">
        <f>SUM(D155:I155)</f>
        <v>31</v>
      </c>
      <c r="K155" s="28">
        <f>64*算法映射结果!N$28</f>
        <v>32</v>
      </c>
      <c r="L155" s="29">
        <f>(D155*算法映射结果!K$16+E155*算法映射结果!L$16+F155*算法映射结果!M$16+G155*算法映射结果!N$16+H155*算法映射结果!O$16+I155*算法映射结果!P$16+算法映射结果!Q49*算法映射结果!Q$16)/1000000</f>
        <v>0.21779699999999999</v>
      </c>
      <c r="M155" s="28">
        <f>K155/L155</f>
        <v>146.92580705886675</v>
      </c>
      <c r="N155" s="18">
        <f>J156</f>
        <v>0.16129032258064516</v>
      </c>
    </row>
    <row r="156" spans="1:32" x14ac:dyDescent="0.15">
      <c r="A156" s="27"/>
      <c r="B156" s="27"/>
      <c r="C156" s="5" t="s">
        <v>39</v>
      </c>
      <c r="D156" s="13">
        <f t="shared" ref="D156:J156" si="378">D146/D155</f>
        <v>0.14285714285714285</v>
      </c>
      <c r="E156" s="13">
        <f t="shared" si="378"/>
        <v>0.2857142857142857</v>
      </c>
      <c r="F156" s="13">
        <f t="shared" si="378"/>
        <v>0</v>
      </c>
      <c r="G156" s="13">
        <f t="shared" si="378"/>
        <v>0.33333333333333331</v>
      </c>
      <c r="H156" s="13">
        <f t="shared" si="378"/>
        <v>0</v>
      </c>
      <c r="I156" s="13">
        <f t="shared" si="378"/>
        <v>0</v>
      </c>
      <c r="J156" s="13">
        <f t="shared" si="378"/>
        <v>0.16129032258064516</v>
      </c>
      <c r="K156" s="28"/>
      <c r="L156" s="29"/>
      <c r="M156" s="28"/>
      <c r="N156" s="19">
        <f>M155</f>
        <v>146.92580705886675</v>
      </c>
    </row>
    <row r="157" spans="1:32" x14ac:dyDescent="0.15">
      <c r="A157" s="27" t="s">
        <v>110</v>
      </c>
      <c r="B157" s="10"/>
      <c r="C157" s="5" t="s">
        <v>46</v>
      </c>
      <c r="D157" s="6">
        <v>0</v>
      </c>
      <c r="E157" s="6">
        <v>3</v>
      </c>
      <c r="F157" s="6">
        <v>0</v>
      </c>
      <c r="G157" s="6">
        <v>4</v>
      </c>
      <c r="H157" s="6">
        <v>0</v>
      </c>
      <c r="I157" s="6">
        <v>0</v>
      </c>
      <c r="J157" s="6">
        <f>SUM(D157:I157)</f>
        <v>7</v>
      </c>
      <c r="K157" s="8"/>
      <c r="L157" s="8"/>
      <c r="M157" s="8"/>
    </row>
    <row r="158" spans="1:32" x14ac:dyDescent="0.15">
      <c r="A158" s="27"/>
      <c r="B158" s="26" t="s">
        <v>94</v>
      </c>
      <c r="C158" s="5" t="s">
        <v>47</v>
      </c>
      <c r="D158" s="6">
        <f>算法映射结果!R124</f>
        <v>12</v>
      </c>
      <c r="E158" s="6">
        <f>算法映射结果!S124</f>
        <v>12</v>
      </c>
      <c r="F158" s="6">
        <f>算法映射结果!T124</f>
        <v>12</v>
      </c>
      <c r="G158" s="6">
        <f>算法映射结果!U124</f>
        <v>12</v>
      </c>
      <c r="H158" s="6">
        <f>算法映射结果!V124</f>
        <v>12</v>
      </c>
      <c r="I158" s="6">
        <f>算法映射结果!W124</f>
        <v>0</v>
      </c>
      <c r="J158" s="6">
        <f>SUM(D158:I158)</f>
        <v>60</v>
      </c>
      <c r="K158" s="28">
        <f>64*算法映射结果!N$20</f>
        <v>29.767441860465116</v>
      </c>
      <c r="L158" s="29">
        <f>(D158*算法映射结果!K$16+E158*算法映射结果!L$16+F158*算法映射结果!M$16+G158*算法映射结果!N$16+H158*算法映射结果!O$16+I158*算法映射结果!P$16+算法映射结果!Q124*算法映射结果!Q$16)/1000000</f>
        <v>0.36944399999999999</v>
      </c>
      <c r="M158" s="28">
        <f>K158/L158</f>
        <v>80.573623771031919</v>
      </c>
      <c r="N158" s="18">
        <f>J159</f>
        <v>0.11666666666666667</v>
      </c>
      <c r="O158" s="18">
        <f>K158</f>
        <v>29.767441860465116</v>
      </c>
      <c r="P158" s="18">
        <f>L158</f>
        <v>0.36944399999999999</v>
      </c>
      <c r="Q158" s="18">
        <f>M158</f>
        <v>80.573623771031919</v>
      </c>
      <c r="R158" s="18">
        <f>M169</f>
        <v>161.14724754206384</v>
      </c>
      <c r="S158" s="18">
        <f>M180</f>
        <v>161.14724754206384</v>
      </c>
      <c r="T158" s="18">
        <f>M191</f>
        <v>241.72087131309576</v>
      </c>
      <c r="U158" s="18">
        <f>M202</f>
        <v>48.344174262619156</v>
      </c>
      <c r="V158" s="18">
        <f>M213</f>
        <v>120.86043565654788</v>
      </c>
      <c r="W158" s="18">
        <f>M224</f>
        <v>120.86043565654788</v>
      </c>
      <c r="X158" s="18">
        <f>M235</f>
        <v>161.14724754206384</v>
      </c>
      <c r="Y158" s="18">
        <f>M246</f>
        <v>26.857874590343972</v>
      </c>
      <c r="Z158" s="18">
        <f>M257</f>
        <v>120.86043565654788</v>
      </c>
      <c r="AA158" s="18">
        <f>M268</f>
        <v>161.14724754206384</v>
      </c>
      <c r="AB158" s="18">
        <f>M279</f>
        <v>161.14724754206384</v>
      </c>
      <c r="AC158" s="18">
        <f>M290</f>
        <v>80.573623771031919</v>
      </c>
      <c r="AD158" s="18">
        <f>M301</f>
        <v>120.86043565654788</v>
      </c>
      <c r="AE158" s="19">
        <f>M312</f>
        <v>60.430217828273939</v>
      </c>
      <c r="AF158" s="19">
        <f>M323</f>
        <v>120.86043565654788</v>
      </c>
    </row>
    <row r="159" spans="1:32" x14ac:dyDescent="0.15">
      <c r="A159" s="27"/>
      <c r="B159" s="27"/>
      <c r="C159" s="5" t="s">
        <v>39</v>
      </c>
      <c r="D159" s="7">
        <f>D157/D158</f>
        <v>0</v>
      </c>
      <c r="E159" s="7">
        <f>E157/E158</f>
        <v>0.25</v>
      </c>
      <c r="F159" s="7">
        <f>F157/F158</f>
        <v>0</v>
      </c>
      <c r="G159" s="7">
        <f>G157/G158</f>
        <v>0.33333333333333331</v>
      </c>
      <c r="H159" s="7">
        <f>H157/H158</f>
        <v>0</v>
      </c>
      <c r="I159" s="7" t="s">
        <v>87</v>
      </c>
      <c r="J159" s="7">
        <f>J157/J158</f>
        <v>0.11666666666666667</v>
      </c>
      <c r="K159" s="28"/>
      <c r="L159" s="29"/>
      <c r="M159" s="28"/>
      <c r="N159" s="19">
        <f>M158</f>
        <v>80.573623771031919</v>
      </c>
    </row>
    <row r="160" spans="1:32" x14ac:dyDescent="0.15">
      <c r="A160" s="27"/>
      <c r="B160" s="27" t="s">
        <v>12</v>
      </c>
      <c r="C160" s="5" t="s">
        <v>47</v>
      </c>
      <c r="D160" s="6">
        <f>算法映射结果!R161</f>
        <v>16</v>
      </c>
      <c r="E160" s="6">
        <f>算法映射结果!S161</f>
        <v>16</v>
      </c>
      <c r="F160" s="6">
        <f>算法映射结果!T161</f>
        <v>16</v>
      </c>
      <c r="G160" s="6">
        <f>算法映射结果!U161</f>
        <v>32</v>
      </c>
      <c r="H160" s="6">
        <f>算法映射结果!V161</f>
        <v>16</v>
      </c>
      <c r="I160" s="6">
        <f>算法映射结果!W161</f>
        <v>16</v>
      </c>
      <c r="J160" s="6">
        <f>SUM(D160:I160)</f>
        <v>112</v>
      </c>
      <c r="K160" s="30">
        <f>64*算法映射结果!N$22</f>
        <v>16.452442159383033</v>
      </c>
      <c r="L160" s="29">
        <f>(D160*算法映射结果!K$16+E160*算法映射结果!L$16+F160*算法映射结果!M$16+G160*算法映射结果!N$16+H160*算法映射结果!O$16+I160*算法映射结果!P$16+算法映射结果!Q161*算法映射结果!Q$16)/1000000</f>
        <v>0.63507199999999997</v>
      </c>
      <c r="M160" s="28">
        <f>K160/L160</f>
        <v>25.90642031042627</v>
      </c>
      <c r="N160" s="18">
        <f>J161</f>
        <v>6.25E-2</v>
      </c>
      <c r="O160" s="18">
        <f>K160</f>
        <v>16.452442159383033</v>
      </c>
      <c r="P160" s="18">
        <f>L160</f>
        <v>0.63507199999999997</v>
      </c>
      <c r="Q160" s="18">
        <f>M160</f>
        <v>25.90642031042627</v>
      </c>
      <c r="R160" s="18">
        <f>M171</f>
        <v>69.083787494470059</v>
      </c>
      <c r="S160" s="18">
        <f>M182</f>
        <v>69.083787494470059</v>
      </c>
      <c r="T160" s="18">
        <f>M193</f>
        <v>103.62568124170508</v>
      </c>
      <c r="U160" s="18">
        <f>M204</f>
        <v>20.725136248341016</v>
      </c>
      <c r="V160" s="18">
        <f>M215</f>
        <v>51.81284062085254</v>
      </c>
      <c r="W160" s="18">
        <f>M226</f>
        <v>51.81284062085254</v>
      </c>
      <c r="X160" s="18">
        <f>M237</f>
        <v>69.083787494470059</v>
      </c>
      <c r="Y160" s="18">
        <f>M248</f>
        <v>11.513964582411676</v>
      </c>
      <c r="Z160" s="18">
        <f>M259</f>
        <v>51.81284062085254</v>
      </c>
      <c r="AA160" s="18">
        <f>M270</f>
        <v>69.083787494470059</v>
      </c>
      <c r="AB160" s="18">
        <f>M281</f>
        <v>69.083787494470059</v>
      </c>
      <c r="AC160" s="18">
        <f>M292</f>
        <v>34.541893747235029</v>
      </c>
      <c r="AD160" s="18">
        <f>M303</f>
        <v>51.81284062085254</v>
      </c>
      <c r="AE160" s="19">
        <f>M314</f>
        <v>25.90642031042627</v>
      </c>
      <c r="AF160" s="19">
        <f>M325</f>
        <v>51.81284062085254</v>
      </c>
    </row>
    <row r="161" spans="1:35" x14ac:dyDescent="0.15">
      <c r="A161" s="27"/>
      <c r="B161" s="27"/>
      <c r="C161" s="5" t="s">
        <v>39</v>
      </c>
      <c r="D161" s="11">
        <f t="shared" ref="D161:J161" si="379">D157/D160</f>
        <v>0</v>
      </c>
      <c r="E161" s="11">
        <f t="shared" si="379"/>
        <v>0.1875</v>
      </c>
      <c r="F161" s="11">
        <f t="shared" si="379"/>
        <v>0</v>
      </c>
      <c r="G161" s="11">
        <f t="shared" si="379"/>
        <v>0.125</v>
      </c>
      <c r="H161" s="11">
        <f t="shared" si="379"/>
        <v>0</v>
      </c>
      <c r="I161" s="11">
        <f t="shared" si="379"/>
        <v>0</v>
      </c>
      <c r="J161" s="11">
        <f t="shared" si="379"/>
        <v>6.25E-2</v>
      </c>
      <c r="K161" s="31"/>
      <c r="L161" s="29"/>
      <c r="M161" s="28"/>
      <c r="N161" s="19">
        <f>M160</f>
        <v>25.90642031042627</v>
      </c>
    </row>
    <row r="162" spans="1:35" x14ac:dyDescent="0.15">
      <c r="A162" s="27"/>
      <c r="B162" s="27" t="s">
        <v>36</v>
      </c>
      <c r="C162" s="5" t="s">
        <v>47</v>
      </c>
      <c r="D162" s="12">
        <f>算法映射结果!R198</f>
        <v>24</v>
      </c>
      <c r="E162" s="12">
        <f>算法映射结果!S198</f>
        <v>36</v>
      </c>
      <c r="F162" s="12">
        <f>算法映射结果!T198</f>
        <v>12</v>
      </c>
      <c r="G162" s="12">
        <f>算法映射结果!U198</f>
        <v>36</v>
      </c>
      <c r="H162" s="12">
        <f>算法映射结果!V198</f>
        <v>6</v>
      </c>
      <c r="I162" s="12">
        <f>算法映射结果!W198</f>
        <v>12</v>
      </c>
      <c r="J162" s="12">
        <f>SUM(D162:I162)</f>
        <v>126</v>
      </c>
      <c r="K162" s="28">
        <f>64*算法映射结果!N$24</f>
        <v>4.9689440993788816</v>
      </c>
      <c r="L162" s="29">
        <f>(D162*算法映射结果!K$16+E162*算法映射结果!L$16+F162*算法映射结果!M$16+G162*算法映射结果!N$16+H162*算法映射结果!O$16+I162*算法映射结果!P$16+算法映射结果!Q198*算法映射结果!Q$16)/1000000</f>
        <v>0.4683735</v>
      </c>
      <c r="M162" s="28">
        <f>K162/L162</f>
        <v>10.608935175407835</v>
      </c>
      <c r="N162" s="18">
        <f>J163</f>
        <v>5.5555555555555552E-2</v>
      </c>
      <c r="O162" s="18">
        <f>K162</f>
        <v>4.9689440993788816</v>
      </c>
      <c r="P162" s="18">
        <f>L162</f>
        <v>0.4683735</v>
      </c>
      <c r="Q162" s="18">
        <f>M162</f>
        <v>10.608935175407835</v>
      </c>
      <c r="R162" s="18" t="str">
        <f>M173</f>
        <v>/</v>
      </c>
      <c r="S162" s="18">
        <f>M184</f>
        <v>31.826805526223506</v>
      </c>
      <c r="T162" s="18">
        <f>M195</f>
        <v>63.653611052447012</v>
      </c>
      <c r="U162" s="18">
        <f>M206</f>
        <v>10.608935175407835</v>
      </c>
      <c r="V162" s="18" t="str">
        <f>M217</f>
        <v>/</v>
      </c>
      <c r="W162" s="18">
        <f>M228</f>
        <v>15.913402763111753</v>
      </c>
      <c r="X162" s="18" t="str">
        <f>M239</f>
        <v>/</v>
      </c>
      <c r="Y162" s="18">
        <f>M250</f>
        <v>7.9567013815558765</v>
      </c>
      <c r="Z162" s="18">
        <f>M261</f>
        <v>31.826805526223506</v>
      </c>
      <c r="AA162" s="18">
        <f>M272</f>
        <v>31.826805526223506</v>
      </c>
      <c r="AB162" s="18" t="str">
        <f>M283</f>
        <v>/</v>
      </c>
      <c r="AC162" s="18" t="str">
        <f>M294</f>
        <v>/</v>
      </c>
      <c r="AD162" s="18">
        <f>M305</f>
        <v>31.826805526223506</v>
      </c>
      <c r="AE162" s="19">
        <f>M316</f>
        <v>15.913402763111753</v>
      </c>
      <c r="AF162" s="19">
        <f>M327</f>
        <v>31.826805526223506</v>
      </c>
    </row>
    <row r="163" spans="1:35" x14ac:dyDescent="0.15">
      <c r="A163" s="27"/>
      <c r="B163" s="27"/>
      <c r="C163" s="5" t="s">
        <v>39</v>
      </c>
      <c r="D163" s="11">
        <f t="shared" ref="D163:J163" si="380">D157/D162</f>
        <v>0</v>
      </c>
      <c r="E163" s="11">
        <f t="shared" si="380"/>
        <v>8.3333333333333329E-2</v>
      </c>
      <c r="F163" s="11">
        <f t="shared" si="380"/>
        <v>0</v>
      </c>
      <c r="G163" s="11">
        <f t="shared" si="380"/>
        <v>0.1111111111111111</v>
      </c>
      <c r="H163" s="11">
        <f t="shared" si="380"/>
        <v>0</v>
      </c>
      <c r="I163" s="11">
        <f t="shared" si="380"/>
        <v>0</v>
      </c>
      <c r="J163" s="11">
        <f t="shared" si="380"/>
        <v>5.5555555555555552E-2</v>
      </c>
      <c r="K163" s="28"/>
      <c r="L163" s="29"/>
      <c r="M163" s="28"/>
      <c r="N163" s="19">
        <f>M162</f>
        <v>10.608935175407835</v>
      </c>
    </row>
    <row r="164" spans="1:35" x14ac:dyDescent="0.15">
      <c r="A164" s="27"/>
      <c r="B164" s="27" t="s">
        <v>37</v>
      </c>
      <c r="C164" s="5" t="s">
        <v>47</v>
      </c>
      <c r="D164" s="6">
        <f>算法映射结果!R87</f>
        <v>8</v>
      </c>
      <c r="E164" s="6">
        <f>算法映射结果!S87</f>
        <v>16</v>
      </c>
      <c r="F164" s="6">
        <f>算法映射结果!T87</f>
        <v>4</v>
      </c>
      <c r="G164" s="6">
        <f>算法映射结果!U87</f>
        <v>8</v>
      </c>
      <c r="H164" s="6">
        <f>算法映射结果!V87</f>
        <v>8</v>
      </c>
      <c r="I164" s="6">
        <f>算法映射结果!W87</f>
        <v>0</v>
      </c>
      <c r="J164" s="6">
        <f>SUM(D164:I164)</f>
        <v>44</v>
      </c>
      <c r="K164" s="28">
        <f>64*算法映射结果!N$26</f>
        <v>32</v>
      </c>
      <c r="L164" s="29">
        <f>(D164*算法映射结果!K$16+E164*算法映射结果!L$16+F164*算法映射结果!M$16+G164*算法映射结果!N$16+H164*算法映射结果!O$16+I164*算法映射结果!P$16+算法映射结果!Q87*算法映射结果!Q$16)/1000000</f>
        <v>0.23305200000000001</v>
      </c>
      <c r="M164" s="28">
        <f>K164/L164</f>
        <v>137.30841185658136</v>
      </c>
      <c r="N164" s="18">
        <f>J165</f>
        <v>0.15909090909090909</v>
      </c>
      <c r="O164" s="18">
        <f>K164</f>
        <v>32</v>
      </c>
      <c r="P164" s="18">
        <f>L164</f>
        <v>0.23305200000000001</v>
      </c>
      <c r="Q164" s="18">
        <f>M164</f>
        <v>137.30841185658136</v>
      </c>
      <c r="R164" s="18">
        <f>M175</f>
        <v>137.30841185658136</v>
      </c>
      <c r="S164" s="18">
        <f>M186</f>
        <v>137.30841185658136</v>
      </c>
      <c r="T164" s="18">
        <f>M197</f>
        <v>137.30841185658136</v>
      </c>
      <c r="U164" s="18">
        <f>M208</f>
        <v>45.769470618860453</v>
      </c>
      <c r="V164" s="18">
        <f>M219</f>
        <v>137.30841185658136</v>
      </c>
      <c r="W164" s="18">
        <f>M230</f>
        <v>137.30841185658136</v>
      </c>
      <c r="X164" s="18">
        <f>M241</f>
        <v>137.30841185658136</v>
      </c>
      <c r="Y164" s="18">
        <f>M252</f>
        <v>30.512980412573636</v>
      </c>
      <c r="Z164" s="18">
        <f>M263</f>
        <v>68.654205928290679</v>
      </c>
      <c r="AA164" s="18">
        <f>M274</f>
        <v>183.07788247544181</v>
      </c>
      <c r="AB164" s="18">
        <f>M285</f>
        <v>137.30841185658136</v>
      </c>
      <c r="AC164" s="18">
        <f>M296</f>
        <v>110.51326504534498</v>
      </c>
      <c r="AD164" s="18">
        <f>M307</f>
        <v>68.654205928290679</v>
      </c>
      <c r="AE164" s="19">
        <f>M318</f>
        <v>34.32710296414534</v>
      </c>
      <c r="AF164" s="19">
        <f>M329</f>
        <v>68.654205928290679</v>
      </c>
    </row>
    <row r="165" spans="1:35" x14ac:dyDescent="0.15">
      <c r="A165" s="27"/>
      <c r="B165" s="27"/>
      <c r="C165" s="5" t="s">
        <v>39</v>
      </c>
      <c r="D165" s="7">
        <f>D157/D164</f>
        <v>0</v>
      </c>
      <c r="E165" s="7">
        <f>E157/E164</f>
        <v>0.1875</v>
      </c>
      <c r="F165" s="7">
        <f>F157/F164</f>
        <v>0</v>
      </c>
      <c r="G165" s="7">
        <f>G157/G164</f>
        <v>0.5</v>
      </c>
      <c r="H165" s="7">
        <f>H157/H164</f>
        <v>0</v>
      </c>
      <c r="I165" s="7" t="s">
        <v>87</v>
      </c>
      <c r="J165" s="7">
        <f>J157/J164</f>
        <v>0.15909090909090909</v>
      </c>
      <c r="K165" s="28"/>
      <c r="L165" s="29"/>
      <c r="M165" s="28"/>
      <c r="N165" s="19">
        <f>M164</f>
        <v>137.30841185658136</v>
      </c>
    </row>
    <row r="166" spans="1:35" x14ac:dyDescent="0.15">
      <c r="A166" s="27"/>
      <c r="B166" s="32" t="s">
        <v>38</v>
      </c>
      <c r="C166" s="5" t="s">
        <v>47</v>
      </c>
      <c r="D166" s="14">
        <f>算法映射结果!R50</f>
        <v>7</v>
      </c>
      <c r="E166" s="14">
        <f>算法映射结果!S50</f>
        <v>7</v>
      </c>
      <c r="F166" s="14">
        <f>算法映射结果!T50</f>
        <v>3</v>
      </c>
      <c r="G166" s="14">
        <f>算法映射结果!U50</f>
        <v>6</v>
      </c>
      <c r="H166" s="14">
        <f>算法映射结果!V50</f>
        <v>4</v>
      </c>
      <c r="I166" s="14">
        <f>算法映射结果!W50</f>
        <v>4</v>
      </c>
      <c r="J166" s="14">
        <f>SUM(D166:I166)</f>
        <v>31</v>
      </c>
      <c r="K166" s="28">
        <f>64*算法映射结果!N$28</f>
        <v>32</v>
      </c>
      <c r="L166" s="29">
        <f>(D166*算法映射结果!K$16+E166*算法映射结果!L$16+F166*算法映射结果!M$16+G166*算法映射结果!N$16+H166*算法映射结果!O$16+I166*算法映射结果!P$16+算法映射结果!Q50*算法映射结果!Q$16)/1000000</f>
        <v>0.21779699999999999</v>
      </c>
      <c r="M166" s="28">
        <f>K166/L166</f>
        <v>146.92580705886675</v>
      </c>
      <c r="N166" s="18">
        <f>J167</f>
        <v>0.22580645161290322</v>
      </c>
      <c r="O166" s="18">
        <f>K166</f>
        <v>32</v>
      </c>
      <c r="P166" s="18">
        <f>L166</f>
        <v>0.21779699999999999</v>
      </c>
      <c r="Q166" s="18">
        <f>M166</f>
        <v>146.92580705886675</v>
      </c>
      <c r="R166" s="18">
        <f>M177</f>
        <v>293.8516141177335</v>
      </c>
      <c r="S166" s="18">
        <f>M188</f>
        <v>293.8516141177335</v>
      </c>
      <c r="T166" s="18">
        <f>M199</f>
        <v>293.8516141177335</v>
      </c>
      <c r="U166" s="18">
        <f>M210</f>
        <v>73.462903529433376</v>
      </c>
      <c r="V166" s="18">
        <f>M221</f>
        <v>146.92580705886675</v>
      </c>
      <c r="W166" s="18">
        <f>M232</f>
        <v>146.92580705886675</v>
      </c>
      <c r="X166" s="18">
        <f>M243</f>
        <v>293.8516141177335</v>
      </c>
      <c r="Y166" s="18">
        <f>M254</f>
        <v>48.975269019622246</v>
      </c>
      <c r="Z166" s="18">
        <f>M265</f>
        <v>146.92580705886675</v>
      </c>
      <c r="AA166" s="18">
        <f>M276</f>
        <v>293.8516141177335</v>
      </c>
      <c r="AB166" s="18">
        <f>M287</f>
        <v>293.8516141177335</v>
      </c>
      <c r="AC166" s="18">
        <f>M298</f>
        <v>97.950538039244492</v>
      </c>
      <c r="AD166" s="18">
        <f>M309</f>
        <v>146.92580705886675</v>
      </c>
      <c r="AE166" s="19">
        <f>M320</f>
        <v>73.462903529433376</v>
      </c>
      <c r="AF166" s="19">
        <f>M331</f>
        <v>146.92580705886675</v>
      </c>
    </row>
    <row r="167" spans="1:35" x14ac:dyDescent="0.15">
      <c r="A167" s="27"/>
      <c r="B167" s="27"/>
      <c r="C167" s="5" t="s">
        <v>39</v>
      </c>
      <c r="D167" s="13">
        <f t="shared" ref="D167:J167" si="381">D157/D166</f>
        <v>0</v>
      </c>
      <c r="E167" s="13">
        <f t="shared" si="381"/>
        <v>0.42857142857142855</v>
      </c>
      <c r="F167" s="13">
        <f t="shared" si="381"/>
        <v>0</v>
      </c>
      <c r="G167" s="13">
        <f t="shared" si="381"/>
        <v>0.66666666666666663</v>
      </c>
      <c r="H167" s="13">
        <f t="shared" si="381"/>
        <v>0</v>
      </c>
      <c r="I167" s="13">
        <f t="shared" si="381"/>
        <v>0</v>
      </c>
      <c r="J167" s="13">
        <f t="shared" si="381"/>
        <v>0.22580645161290322</v>
      </c>
      <c r="K167" s="28"/>
      <c r="L167" s="29"/>
      <c r="M167" s="28"/>
      <c r="N167" s="19">
        <f>M166</f>
        <v>146.92580705886675</v>
      </c>
    </row>
    <row r="168" spans="1:35" ht="15" x14ac:dyDescent="0.15">
      <c r="A168" s="37" t="str">
        <f>算法映射结果!A72</f>
        <v>LUCIFER</v>
      </c>
      <c r="B168" s="10">
        <f>算法映射结果!B72</f>
        <v>0</v>
      </c>
      <c r="C168" s="5" t="str">
        <f>算法映射结果!C72</f>
        <v>算法包含操作</v>
      </c>
      <c r="D168" s="6">
        <f>算法映射结果!D72</f>
        <v>4</v>
      </c>
      <c r="E168" s="6">
        <f>算法映射结果!E72</f>
        <v>0</v>
      </c>
      <c r="F168" s="6">
        <f>算法映射结果!F72</f>
        <v>1</v>
      </c>
      <c r="G168" s="6">
        <f>算法映射结果!G72</f>
        <v>1</v>
      </c>
      <c r="H168" s="6">
        <f>算法映射结果!H72</f>
        <v>4</v>
      </c>
      <c r="I168" s="6">
        <f>算法映射结果!I72</f>
        <v>0</v>
      </c>
      <c r="J168" s="6">
        <f>算法映射结果!J72</f>
        <v>10</v>
      </c>
      <c r="K168" s="8">
        <f>算法映射结果!K72</f>
        <v>0</v>
      </c>
      <c r="L168" s="8">
        <f>算法映射结果!L72</f>
        <v>0</v>
      </c>
      <c r="M168" s="8">
        <f>算法映射结果!M72</f>
        <v>0</v>
      </c>
      <c r="N168" s="1">
        <f>算法映射结果!N72</f>
        <v>0</v>
      </c>
    </row>
    <row r="169" spans="1:35" ht="15" x14ac:dyDescent="0.15">
      <c r="A169" s="41"/>
      <c r="B169" s="33" t="str">
        <f>算法映射结果!B73</f>
        <v>Cyptoraptor</v>
      </c>
      <c r="C169" s="5" t="str">
        <f>算法映射结果!C73</f>
        <v>映射资源消耗</v>
      </c>
      <c r="D169" s="6">
        <f>算法映射结果!D73</f>
        <v>12</v>
      </c>
      <c r="E169" s="6">
        <f>算法映射结果!E73</f>
        <v>12</v>
      </c>
      <c r="F169" s="6">
        <f>算法映射结果!F73</f>
        <v>12</v>
      </c>
      <c r="G169" s="6">
        <f>算法映射结果!G73</f>
        <v>12</v>
      </c>
      <c r="H169" s="6">
        <f>算法映射结果!H73</f>
        <v>12</v>
      </c>
      <c r="I169" s="6">
        <f>算法映射结果!I73</f>
        <v>0</v>
      </c>
      <c r="J169" s="6">
        <f>算法映射结果!J73</f>
        <v>60</v>
      </c>
      <c r="K169" s="30">
        <f>算法映射结果!K73</f>
        <v>59.534883720930232</v>
      </c>
      <c r="L169" s="35">
        <f>算法映射结果!L73</f>
        <v>0.36944399999999999</v>
      </c>
      <c r="M169" s="30">
        <f>算法映射结果!M73</f>
        <v>161.14724754206384</v>
      </c>
      <c r="N169" s="15">
        <f>算法映射结果!N73</f>
        <v>0</v>
      </c>
    </row>
    <row r="170" spans="1:35" ht="15" x14ac:dyDescent="0.15">
      <c r="A170" s="41"/>
      <c r="B170" s="34"/>
      <c r="C170" s="5" t="str">
        <f>算法映射结果!C74</f>
        <v>资源利用率</v>
      </c>
      <c r="D170" s="7">
        <f>算法映射结果!D74</f>
        <v>0.33333333333333331</v>
      </c>
      <c r="E170" s="7">
        <f>算法映射结果!E74</f>
        <v>0</v>
      </c>
      <c r="F170" s="7">
        <f>算法映射结果!F74</f>
        <v>8.3333333333333329E-2</v>
      </c>
      <c r="G170" s="7">
        <f>算法映射结果!G74</f>
        <v>8.3333333333333329E-2</v>
      </c>
      <c r="H170" s="7">
        <f>算法映射结果!H74</f>
        <v>0.33333333333333331</v>
      </c>
      <c r="I170" s="7" t="str">
        <f>算法映射结果!I74</f>
        <v>/</v>
      </c>
      <c r="J170" s="7">
        <f>算法映射结果!J74</f>
        <v>0.16666666666666666</v>
      </c>
      <c r="K170" s="31"/>
      <c r="L170" s="36"/>
      <c r="M170" s="31"/>
      <c r="N170" s="4">
        <f>算法映射结果!N74</f>
        <v>0</v>
      </c>
    </row>
    <row r="171" spans="1:35" ht="15" x14ac:dyDescent="0.15">
      <c r="A171" s="41"/>
      <c r="B171" s="37" t="str">
        <f>算法映射结果!B75</f>
        <v>RCPA</v>
      </c>
      <c r="C171" s="5" t="str">
        <f>算法映射结果!C75</f>
        <v>映射资源消耗</v>
      </c>
      <c r="D171" s="6">
        <f>算法映射结果!D75</f>
        <v>12</v>
      </c>
      <c r="E171" s="6">
        <f>算法映射结果!E75</f>
        <v>12</v>
      </c>
      <c r="F171" s="6">
        <f>算法映射结果!F75</f>
        <v>12</v>
      </c>
      <c r="G171" s="6">
        <f>算法映射结果!G75</f>
        <v>24</v>
      </c>
      <c r="H171" s="6">
        <f>算法映射结果!H75</f>
        <v>12</v>
      </c>
      <c r="I171" s="6">
        <f>算法映射结果!I75</f>
        <v>12</v>
      </c>
      <c r="J171" s="6">
        <f>算法映射结果!J75</f>
        <v>84</v>
      </c>
      <c r="K171" s="30">
        <f>算法映射结果!K75</f>
        <v>32.904884318766065</v>
      </c>
      <c r="L171" s="35">
        <f>算法映射结果!L75</f>
        <v>0.47630400000000001</v>
      </c>
      <c r="M171" s="30">
        <f>算法映射结果!M75</f>
        <v>69.083787494470059</v>
      </c>
      <c r="N171" s="15">
        <f>算法映射结果!N75</f>
        <v>0</v>
      </c>
    </row>
    <row r="172" spans="1:35" ht="15" x14ac:dyDescent="0.15">
      <c r="A172" s="41"/>
      <c r="B172" s="38"/>
      <c r="C172" s="5" t="str">
        <f>算法映射结果!C76</f>
        <v>资源利用率</v>
      </c>
      <c r="D172" s="11">
        <f>算法映射结果!D76</f>
        <v>0.33333333333333331</v>
      </c>
      <c r="E172" s="11">
        <f>算法映射结果!E76</f>
        <v>0</v>
      </c>
      <c r="F172" s="11">
        <f>算法映射结果!F76</f>
        <v>8.3333333333333329E-2</v>
      </c>
      <c r="G172" s="11">
        <f>算法映射结果!G76</f>
        <v>4.1666666666666664E-2</v>
      </c>
      <c r="H172" s="11">
        <f>算法映射结果!H76</f>
        <v>0.33333333333333331</v>
      </c>
      <c r="I172" s="11">
        <f>算法映射结果!I76</f>
        <v>0</v>
      </c>
      <c r="J172" s="11">
        <f>算法映射结果!J76</f>
        <v>0.11904761904761904</v>
      </c>
      <c r="K172" s="31"/>
      <c r="L172" s="36"/>
      <c r="M172" s="31"/>
      <c r="N172" s="4">
        <f>算法映射结果!N76</f>
        <v>0</v>
      </c>
    </row>
    <row r="173" spans="1:35" ht="15" x14ac:dyDescent="0.15">
      <c r="A173" s="41"/>
      <c r="B173" s="37" t="str">
        <f>算法映射结果!B77</f>
        <v>COBRA</v>
      </c>
      <c r="C173" s="5" t="str">
        <f>算法映射结果!C77</f>
        <v>映射资源消耗</v>
      </c>
      <c r="D173" s="12" t="str">
        <f>算法映射结果!D77</f>
        <v>/</v>
      </c>
      <c r="E173" s="12" t="str">
        <f>算法映射结果!E77</f>
        <v>/</v>
      </c>
      <c r="F173" s="12" t="str">
        <f>算法映射结果!F77</f>
        <v>/</v>
      </c>
      <c r="G173" s="12" t="str">
        <f>算法映射结果!G77</f>
        <v>/</v>
      </c>
      <c r="H173" s="12" t="str">
        <f>算法映射结果!H77</f>
        <v>/</v>
      </c>
      <c r="I173" s="12" t="str">
        <f>算法映射结果!I77</f>
        <v>/</v>
      </c>
      <c r="J173" s="12" t="str">
        <f>算法映射结果!J77</f>
        <v>/</v>
      </c>
      <c r="K173" s="30" t="str">
        <f>算法映射结果!K77</f>
        <v>/</v>
      </c>
      <c r="L173" s="35" t="str">
        <f>算法映射结果!L77</f>
        <v>/</v>
      </c>
      <c r="M173" s="30" t="str">
        <f>算法映射结果!M77</f>
        <v>/</v>
      </c>
      <c r="N173" s="15">
        <f>算法映射结果!N77</f>
        <v>0</v>
      </c>
    </row>
    <row r="174" spans="1:35" x14ac:dyDescent="0.15">
      <c r="A174" s="41"/>
      <c r="B174" s="38"/>
      <c r="C174" s="5" t="str">
        <f>算法映射结果!C78</f>
        <v>资源利用率</v>
      </c>
      <c r="D174" s="11" t="str">
        <f>算法映射结果!D78</f>
        <v>/</v>
      </c>
      <c r="E174" s="11" t="str">
        <f>算法映射结果!E78</f>
        <v>/</v>
      </c>
      <c r="F174" s="11" t="str">
        <f>算法映射结果!F78</f>
        <v>/</v>
      </c>
      <c r="G174" s="11" t="str">
        <f>算法映射结果!G78</f>
        <v>/</v>
      </c>
      <c r="H174" s="11" t="str">
        <f>算法映射结果!H78</f>
        <v>/</v>
      </c>
      <c r="I174" s="11" t="str">
        <f>算法映射结果!I78</f>
        <v>/</v>
      </c>
      <c r="J174" s="11" t="str">
        <f>算法映射结果!J78</f>
        <v>/</v>
      </c>
      <c r="K174" s="31"/>
      <c r="L174" s="36"/>
      <c r="M174" s="31"/>
      <c r="N174" s="16">
        <f>算法映射结果!N78</f>
        <v>0</v>
      </c>
    </row>
    <row r="175" spans="1:35" ht="15" x14ac:dyDescent="0.15">
      <c r="A175" s="41"/>
      <c r="B175" s="37" t="str">
        <f>算法映射结果!B79</f>
        <v>RPU</v>
      </c>
      <c r="C175" s="5" t="str">
        <f>算法映射结果!C79</f>
        <v>映射资源消耗</v>
      </c>
      <c r="D175" s="6">
        <f>算法映射结果!D79</f>
        <v>16</v>
      </c>
      <c r="E175" s="6">
        <f>算法映射结果!E79</f>
        <v>32</v>
      </c>
      <c r="F175" s="6">
        <f>算法映射结果!F79</f>
        <v>8</v>
      </c>
      <c r="G175" s="6">
        <f>算法映射结果!G79</f>
        <v>16</v>
      </c>
      <c r="H175" s="6">
        <f>算法映射结果!H79</f>
        <v>16</v>
      </c>
      <c r="I175" s="6">
        <f>算法映射结果!I79</f>
        <v>0</v>
      </c>
      <c r="J175" s="6">
        <f>算法映射结果!J79</f>
        <v>88</v>
      </c>
      <c r="K175" s="30">
        <f>算法映射结果!K79</f>
        <v>64</v>
      </c>
      <c r="L175" s="35">
        <f>算法映射结果!L79</f>
        <v>0.46610400000000002</v>
      </c>
      <c r="M175" s="30">
        <f>算法映射结果!M79</f>
        <v>137.30841185658136</v>
      </c>
      <c r="N175" s="15">
        <f>算法映射结果!N79</f>
        <v>0</v>
      </c>
      <c r="T175" s="19">
        <v>29.767441860465116</v>
      </c>
      <c r="U175" s="19">
        <v>59.534883720930232</v>
      </c>
      <c r="V175" s="19">
        <v>59.534883720930232</v>
      </c>
      <c r="W175" s="19">
        <v>59.534883720930232</v>
      </c>
      <c r="X175" s="19">
        <v>29.767441860465116</v>
      </c>
      <c r="Y175" s="19">
        <v>29.767441860465116</v>
      </c>
      <c r="Z175" s="19">
        <v>29.767441860465116</v>
      </c>
      <c r="AA175" s="19">
        <v>59.534883720930232</v>
      </c>
      <c r="AB175" s="19">
        <v>29.767441860465116</v>
      </c>
      <c r="AC175" s="19">
        <v>29.767441860465116</v>
      </c>
      <c r="AD175" s="19">
        <v>59.534883720930232</v>
      </c>
      <c r="AE175" s="19">
        <v>59.534883720930232</v>
      </c>
      <c r="AF175" s="19">
        <v>59.534883720930232</v>
      </c>
      <c r="AG175" s="19">
        <v>29.767441860465116</v>
      </c>
      <c r="AH175" s="19">
        <v>29.767441860465116</v>
      </c>
      <c r="AI175" s="19">
        <v>59.534883720930232</v>
      </c>
    </row>
    <row r="176" spans="1:35" ht="15" x14ac:dyDescent="0.15">
      <c r="A176" s="41"/>
      <c r="B176" s="38"/>
      <c r="C176" s="5" t="str">
        <f>算法映射结果!C80</f>
        <v>资源利用率</v>
      </c>
      <c r="D176" s="7">
        <f>算法映射结果!D80</f>
        <v>0.25</v>
      </c>
      <c r="E176" s="7">
        <f>算法映射结果!E80</f>
        <v>0</v>
      </c>
      <c r="F176" s="7">
        <f>算法映射结果!F80</f>
        <v>0.125</v>
      </c>
      <c r="G176" s="7">
        <f>算法映射结果!G80</f>
        <v>6.25E-2</v>
      </c>
      <c r="H176" s="7">
        <f>算法映射结果!H80</f>
        <v>0.25</v>
      </c>
      <c r="I176" s="7" t="str">
        <f>算法映射结果!I80</f>
        <v>/</v>
      </c>
      <c r="J176" s="7">
        <f>算法映射结果!J80</f>
        <v>0.11363636363636363</v>
      </c>
      <c r="K176" s="31"/>
      <c r="L176" s="36"/>
      <c r="M176" s="31"/>
      <c r="N176" s="4">
        <f>算法映射结果!N80</f>
        <v>0</v>
      </c>
      <c r="T176" s="23">
        <v>0.36944399999999999</v>
      </c>
      <c r="U176" s="23">
        <v>0.36944399999999999</v>
      </c>
      <c r="V176" s="23">
        <v>0.36944399999999999</v>
      </c>
      <c r="W176" s="23">
        <v>0.24629599999999999</v>
      </c>
      <c r="X176" s="23">
        <v>0.61573999999999995</v>
      </c>
      <c r="Y176" s="23">
        <v>0.24629599999999999</v>
      </c>
      <c r="Z176" s="23">
        <v>0.24629599999999999</v>
      </c>
      <c r="AA176" s="23">
        <v>0.36944399999999999</v>
      </c>
      <c r="AB176" s="23">
        <v>1.1083320000000001</v>
      </c>
      <c r="AC176" s="23">
        <v>0.24629599999999999</v>
      </c>
      <c r="AD176" s="23">
        <v>0.36944399999999999</v>
      </c>
      <c r="AE176" s="23">
        <v>0.36944399999999999</v>
      </c>
      <c r="AF176" s="23">
        <v>0.73888799999999999</v>
      </c>
      <c r="AG176" s="23">
        <v>0.24629599999999999</v>
      </c>
      <c r="AH176" s="23">
        <v>0.49259199999999997</v>
      </c>
      <c r="AI176" s="23">
        <v>0.49259199999999997</v>
      </c>
    </row>
    <row r="177" spans="1:35" ht="15" x14ac:dyDescent="0.15">
      <c r="A177" s="41"/>
      <c r="B177" s="39" t="str">
        <f>算法映射结果!B81</f>
        <v>本文</v>
      </c>
      <c r="C177" s="5" t="str">
        <f>算法映射结果!C81</f>
        <v>映射资源消耗</v>
      </c>
      <c r="D177" s="14">
        <f>算法映射结果!D81</f>
        <v>7</v>
      </c>
      <c r="E177" s="14">
        <f>算法映射结果!E81</f>
        <v>7</v>
      </c>
      <c r="F177" s="14">
        <f>算法映射结果!F81</f>
        <v>3</v>
      </c>
      <c r="G177" s="14">
        <f>算法映射结果!G81</f>
        <v>6</v>
      </c>
      <c r="H177" s="14">
        <f>算法映射结果!H81</f>
        <v>4</v>
      </c>
      <c r="I177" s="14">
        <f>算法映射结果!I81</f>
        <v>4</v>
      </c>
      <c r="J177" s="14">
        <f>算法映射结果!J81</f>
        <v>31</v>
      </c>
      <c r="K177" s="30">
        <f>算法映射结果!K81</f>
        <v>64</v>
      </c>
      <c r="L177" s="35">
        <f>算法映射结果!L81</f>
        <v>0.21779699999999999</v>
      </c>
      <c r="M177" s="30">
        <f>算法映射结果!M81</f>
        <v>293.8516141177335</v>
      </c>
      <c r="N177" s="15">
        <f>算法映射结果!N81</f>
        <v>0</v>
      </c>
      <c r="T177" s="19">
        <v>80.573623771031919</v>
      </c>
      <c r="U177" s="19">
        <v>161.14724754206384</v>
      </c>
      <c r="V177" s="19">
        <v>161.14724754206384</v>
      </c>
      <c r="W177" s="19">
        <v>241.72087131309576</v>
      </c>
      <c r="X177" s="19">
        <v>48.344174262619156</v>
      </c>
      <c r="Y177" s="19">
        <v>120.86043565654788</v>
      </c>
      <c r="Z177" s="19">
        <v>120.86043565654788</v>
      </c>
      <c r="AA177" s="19">
        <v>161.14724754206384</v>
      </c>
      <c r="AB177" s="19">
        <v>26.857874590343972</v>
      </c>
      <c r="AC177" s="19">
        <v>120.86043565654788</v>
      </c>
      <c r="AD177" s="19">
        <v>161.14724754206384</v>
      </c>
      <c r="AE177" s="19">
        <v>161.14724754206384</v>
      </c>
      <c r="AF177" s="19">
        <v>80.573623771031919</v>
      </c>
      <c r="AG177" s="19">
        <v>120.86043565654788</v>
      </c>
      <c r="AH177" s="19">
        <v>60.430217828273939</v>
      </c>
      <c r="AI177" s="19">
        <v>120.86043565654788</v>
      </c>
    </row>
    <row r="178" spans="1:35" ht="15" x14ac:dyDescent="0.15">
      <c r="A178" s="38"/>
      <c r="B178" s="40"/>
      <c r="C178" s="5" t="str">
        <f>算法映射结果!C82</f>
        <v>资源利用率</v>
      </c>
      <c r="D178" s="13">
        <f>算法映射结果!D82</f>
        <v>0.5714285714285714</v>
      </c>
      <c r="E178" s="13">
        <f>算法映射结果!E82</f>
        <v>0</v>
      </c>
      <c r="F178" s="13">
        <f>算法映射结果!F82</f>
        <v>0.33333333333333331</v>
      </c>
      <c r="G178" s="13">
        <f>算法映射结果!G82</f>
        <v>0.16666666666666666</v>
      </c>
      <c r="H178" s="13">
        <f>算法映射结果!H82</f>
        <v>1</v>
      </c>
      <c r="I178" s="13">
        <f>算法映射结果!I82</f>
        <v>0</v>
      </c>
      <c r="J178" s="13">
        <f>算法映射结果!J82</f>
        <v>0.32258064516129031</v>
      </c>
      <c r="K178" s="31"/>
      <c r="L178" s="36"/>
      <c r="M178" s="31"/>
      <c r="N178" s="4">
        <f>算法映射结果!N82</f>
        <v>0</v>
      </c>
      <c r="T178" s="19">
        <v>16.452442159383033</v>
      </c>
      <c r="U178" s="19">
        <v>32.904884318766065</v>
      </c>
      <c r="V178" s="19">
        <v>32.904884318766065</v>
      </c>
      <c r="W178" s="19">
        <v>32.904884318766065</v>
      </c>
      <c r="X178" s="19">
        <v>16.452442159383033</v>
      </c>
      <c r="Y178" s="19">
        <v>16.452442159383033</v>
      </c>
      <c r="Z178" s="19">
        <v>16.452442159383033</v>
      </c>
      <c r="AA178" s="19">
        <v>32.904884318766065</v>
      </c>
      <c r="AB178" s="19">
        <v>16.452442159383033</v>
      </c>
      <c r="AC178" s="19">
        <v>16.452442159383033</v>
      </c>
      <c r="AD178" s="19">
        <v>32.904884318766065</v>
      </c>
      <c r="AE178" s="19">
        <v>32.904884318766065</v>
      </c>
      <c r="AF178" s="19">
        <v>32.904884318766065</v>
      </c>
      <c r="AG178" s="19">
        <v>16.452442159383033</v>
      </c>
      <c r="AH178" s="19">
        <v>16.452442159383033</v>
      </c>
      <c r="AI178" s="19">
        <v>32.904884318766065</v>
      </c>
    </row>
    <row r="179" spans="1:35" ht="15" x14ac:dyDescent="0.15">
      <c r="A179" s="37" t="str">
        <f>算法映射结果!A83</f>
        <v>CLEFIA</v>
      </c>
      <c r="B179" s="10">
        <f>算法映射结果!B83</f>
        <v>0</v>
      </c>
      <c r="C179" s="5" t="str">
        <f>算法映射结果!C83</f>
        <v>算法包含操作</v>
      </c>
      <c r="D179" s="6">
        <f>算法映射结果!D83</f>
        <v>0</v>
      </c>
      <c r="E179" s="6">
        <f>算法映射结果!E83</f>
        <v>0</v>
      </c>
      <c r="F179" s="6">
        <f>算法映射结果!F83</f>
        <v>0</v>
      </c>
      <c r="G179" s="6">
        <f>算法映射结果!G83</f>
        <v>6</v>
      </c>
      <c r="H179" s="6">
        <f>算法映射结果!H83</f>
        <v>2</v>
      </c>
      <c r="I179" s="6">
        <f>算法映射结果!I83</f>
        <v>2</v>
      </c>
      <c r="J179" s="6">
        <f>算法映射结果!J83</f>
        <v>10</v>
      </c>
      <c r="K179" s="8">
        <f>算法映射结果!K83</f>
        <v>0</v>
      </c>
      <c r="L179" s="8">
        <f>算法映射结果!L83</f>
        <v>0</v>
      </c>
      <c r="M179" s="8">
        <f>算法映射结果!M83</f>
        <v>0</v>
      </c>
      <c r="N179" s="1">
        <f>算法映射结果!N83</f>
        <v>0</v>
      </c>
      <c r="T179" s="23">
        <v>0.63507199999999997</v>
      </c>
      <c r="U179" s="23">
        <v>0.47630400000000001</v>
      </c>
      <c r="V179" s="23">
        <v>0.47630400000000001</v>
      </c>
      <c r="W179" s="23">
        <v>0.31753599999999998</v>
      </c>
      <c r="X179" s="23">
        <v>0.79383999999999999</v>
      </c>
      <c r="Y179" s="23">
        <v>0.31753599999999998</v>
      </c>
      <c r="Z179" s="23">
        <v>0.31753599999999998</v>
      </c>
      <c r="AA179" s="23">
        <v>0.47630400000000001</v>
      </c>
      <c r="AB179" s="23">
        <v>1.428912</v>
      </c>
      <c r="AC179" s="23">
        <v>0.31753599999999998</v>
      </c>
      <c r="AD179" s="23">
        <v>0.47630400000000001</v>
      </c>
      <c r="AE179" s="23">
        <v>0.47630400000000001</v>
      </c>
      <c r="AF179" s="23">
        <v>0.95260800000000001</v>
      </c>
      <c r="AG179" s="23">
        <v>0.31753599999999998</v>
      </c>
      <c r="AH179" s="23">
        <v>0.63507199999999997</v>
      </c>
      <c r="AI179" s="23">
        <v>0.63507199999999997</v>
      </c>
    </row>
    <row r="180" spans="1:35" ht="15" x14ac:dyDescent="0.15">
      <c r="A180" s="41"/>
      <c r="B180" s="33" t="str">
        <f>算法映射结果!B84</f>
        <v>Cyptoraptor</v>
      </c>
      <c r="C180" s="5" t="str">
        <f>算法映射结果!C84</f>
        <v>映射资源消耗</v>
      </c>
      <c r="D180" s="6">
        <f>算法映射结果!D84</f>
        <v>12</v>
      </c>
      <c r="E180" s="6">
        <f>算法映射结果!E84</f>
        <v>12</v>
      </c>
      <c r="F180" s="6">
        <f>算法映射结果!F84</f>
        <v>12</v>
      </c>
      <c r="G180" s="6">
        <f>算法映射结果!G84</f>
        <v>12</v>
      </c>
      <c r="H180" s="6">
        <f>算法映射结果!H84</f>
        <v>12</v>
      </c>
      <c r="I180" s="6">
        <f>算法映射结果!I84</f>
        <v>0</v>
      </c>
      <c r="J180" s="6">
        <f>算法映射结果!J84</f>
        <v>60</v>
      </c>
      <c r="K180" s="30">
        <f>算法映射结果!K84</f>
        <v>59.534883720930232</v>
      </c>
      <c r="L180" s="35">
        <f>算法映射结果!L84</f>
        <v>0.36944399999999999</v>
      </c>
      <c r="M180" s="30">
        <f>算法映射结果!M84</f>
        <v>161.14724754206384</v>
      </c>
      <c r="N180" s="15">
        <f>算法映射结果!N84</f>
        <v>0</v>
      </c>
      <c r="T180" s="19">
        <v>25.90642031042627</v>
      </c>
      <c r="U180" s="19">
        <v>69.083787494470059</v>
      </c>
      <c r="V180" s="19">
        <v>69.083787494470059</v>
      </c>
      <c r="W180" s="19">
        <v>103.62568124170508</v>
      </c>
      <c r="X180" s="19">
        <v>20.725136248341016</v>
      </c>
      <c r="Y180" s="19">
        <v>51.81284062085254</v>
      </c>
      <c r="Z180" s="19">
        <v>51.81284062085254</v>
      </c>
      <c r="AA180" s="19">
        <v>69.083787494470059</v>
      </c>
      <c r="AB180" s="19">
        <v>11.513964582411676</v>
      </c>
      <c r="AC180" s="19">
        <v>51.81284062085254</v>
      </c>
      <c r="AD180" s="19">
        <v>69.083787494470059</v>
      </c>
      <c r="AE180" s="19">
        <v>69.083787494470059</v>
      </c>
      <c r="AF180" s="19">
        <v>34.541893747235029</v>
      </c>
      <c r="AG180" s="19">
        <v>51.81284062085254</v>
      </c>
      <c r="AH180" s="19">
        <v>25.90642031042627</v>
      </c>
      <c r="AI180" s="19">
        <v>51.81284062085254</v>
      </c>
    </row>
    <row r="181" spans="1:35" ht="15" x14ac:dyDescent="0.15">
      <c r="A181" s="41"/>
      <c r="B181" s="34"/>
      <c r="C181" s="5" t="str">
        <f>算法映射结果!C85</f>
        <v>资源利用率</v>
      </c>
      <c r="D181" s="7">
        <f>算法映射结果!D85</f>
        <v>0</v>
      </c>
      <c r="E181" s="7">
        <f>算法映射结果!E85</f>
        <v>0</v>
      </c>
      <c r="F181" s="7">
        <f>算法映射结果!F85</f>
        <v>0</v>
      </c>
      <c r="G181" s="7">
        <f>算法映射结果!G85</f>
        <v>0.5</v>
      </c>
      <c r="H181" s="7">
        <f>算法映射结果!H85</f>
        <v>0.16666666666666666</v>
      </c>
      <c r="I181" s="7" t="str">
        <f>算法映射结果!I85</f>
        <v>/</v>
      </c>
      <c r="J181" s="7">
        <f>算法映射结果!J85</f>
        <v>0.16666666666666666</v>
      </c>
      <c r="K181" s="31"/>
      <c r="L181" s="36"/>
      <c r="M181" s="31"/>
      <c r="N181" s="4">
        <f>算法映射结果!N85</f>
        <v>0</v>
      </c>
      <c r="T181" s="19">
        <v>4.9689440993788816</v>
      </c>
      <c r="U181" s="23" t="s">
        <v>82</v>
      </c>
      <c r="V181" s="19">
        <v>9.9378881987577632</v>
      </c>
      <c r="W181" s="19">
        <v>9.9378881987577632</v>
      </c>
      <c r="X181" s="19">
        <v>4.9689440993788816</v>
      </c>
      <c r="Y181" s="19" t="s">
        <v>82</v>
      </c>
      <c r="Z181" s="19">
        <v>4.9689440993788816</v>
      </c>
      <c r="AA181" s="19" t="s">
        <v>82</v>
      </c>
      <c r="AB181" s="19">
        <v>4.9689440993788816</v>
      </c>
      <c r="AC181" s="19">
        <v>4.9689440993788816</v>
      </c>
      <c r="AD181" s="19">
        <v>9.9378881987577632</v>
      </c>
      <c r="AE181" s="19" t="s">
        <v>82</v>
      </c>
      <c r="AF181" s="19" t="s">
        <v>82</v>
      </c>
      <c r="AG181" s="19">
        <v>4.9689440993788816</v>
      </c>
      <c r="AH181" s="19">
        <v>4.9689440993788816</v>
      </c>
      <c r="AI181" s="19">
        <v>9.9378881987577632</v>
      </c>
    </row>
    <row r="182" spans="1:35" ht="15" x14ac:dyDescent="0.15">
      <c r="A182" s="41"/>
      <c r="B182" s="37" t="str">
        <f>算法映射结果!B86</f>
        <v>RCPA</v>
      </c>
      <c r="C182" s="5" t="str">
        <f>算法映射结果!C86</f>
        <v>映射资源消耗</v>
      </c>
      <c r="D182" s="6">
        <f>算法映射结果!D86</f>
        <v>12</v>
      </c>
      <c r="E182" s="6">
        <f>算法映射结果!E86</f>
        <v>12</v>
      </c>
      <c r="F182" s="6">
        <f>算法映射结果!F86</f>
        <v>12</v>
      </c>
      <c r="G182" s="6">
        <f>算法映射结果!G86</f>
        <v>24</v>
      </c>
      <c r="H182" s="6">
        <f>算法映射结果!H86</f>
        <v>12</v>
      </c>
      <c r="I182" s="6">
        <f>算法映射结果!I86</f>
        <v>12</v>
      </c>
      <c r="J182" s="6">
        <f>算法映射结果!J86</f>
        <v>84</v>
      </c>
      <c r="K182" s="30">
        <f>算法映射结果!K86</f>
        <v>32.904884318766065</v>
      </c>
      <c r="L182" s="35">
        <f>算法映射结果!L86</f>
        <v>0.47630400000000001</v>
      </c>
      <c r="M182" s="30">
        <f>算法映射结果!M86</f>
        <v>69.083787494470059</v>
      </c>
      <c r="N182" s="15">
        <f>算法映射结果!N86</f>
        <v>0</v>
      </c>
      <c r="T182" s="23">
        <v>0.4683735</v>
      </c>
      <c r="U182" s="23" t="s">
        <v>82</v>
      </c>
      <c r="V182" s="23">
        <v>0.312249</v>
      </c>
      <c r="W182" s="23">
        <v>0.1561245</v>
      </c>
      <c r="X182" s="23">
        <v>0.4683735</v>
      </c>
      <c r="Y182" s="23" t="s">
        <v>82</v>
      </c>
      <c r="Z182" s="23">
        <v>0.312249</v>
      </c>
      <c r="AA182" s="23" t="s">
        <v>82</v>
      </c>
      <c r="AB182" s="23">
        <v>0.624498</v>
      </c>
      <c r="AC182" s="23">
        <v>0.1561245</v>
      </c>
      <c r="AD182" s="23">
        <v>0.312249</v>
      </c>
      <c r="AE182" s="23" t="s">
        <v>82</v>
      </c>
      <c r="AF182" s="23" t="s">
        <v>82</v>
      </c>
      <c r="AG182" s="23">
        <v>0.1561245</v>
      </c>
      <c r="AH182" s="23">
        <v>0.312249</v>
      </c>
      <c r="AI182" s="23">
        <v>0.312249</v>
      </c>
    </row>
    <row r="183" spans="1:35" ht="15" x14ac:dyDescent="0.15">
      <c r="A183" s="41"/>
      <c r="B183" s="38"/>
      <c r="C183" s="5" t="str">
        <f>算法映射结果!C87</f>
        <v>资源利用率</v>
      </c>
      <c r="D183" s="11">
        <f>算法映射结果!D87</f>
        <v>0</v>
      </c>
      <c r="E183" s="11">
        <f>算法映射结果!E87</f>
        <v>0</v>
      </c>
      <c r="F183" s="11">
        <f>算法映射结果!F87</f>
        <v>0</v>
      </c>
      <c r="G183" s="11">
        <f>算法映射结果!G87</f>
        <v>0.25</v>
      </c>
      <c r="H183" s="11">
        <f>算法映射结果!H87</f>
        <v>0.16666666666666666</v>
      </c>
      <c r="I183" s="11">
        <f>算法映射结果!I87</f>
        <v>0.16666666666666666</v>
      </c>
      <c r="J183" s="11">
        <f>算法映射结果!J87</f>
        <v>0.11904761904761904</v>
      </c>
      <c r="K183" s="31"/>
      <c r="L183" s="36"/>
      <c r="M183" s="31"/>
      <c r="N183" s="4">
        <f>算法映射结果!N87</f>
        <v>0</v>
      </c>
      <c r="T183" s="19">
        <v>10.608935175407835</v>
      </c>
      <c r="U183" s="23" t="s">
        <v>82</v>
      </c>
      <c r="V183" s="19">
        <v>31.826805526223506</v>
      </c>
      <c r="W183" s="19">
        <v>63.653611052447012</v>
      </c>
      <c r="X183" s="19">
        <v>10.608935175407835</v>
      </c>
      <c r="Y183" s="19" t="s">
        <v>82</v>
      </c>
      <c r="Z183" s="19">
        <v>15.913402763111753</v>
      </c>
      <c r="AA183" s="19" t="s">
        <v>82</v>
      </c>
      <c r="AB183" s="19">
        <v>7.9567013815558765</v>
      </c>
      <c r="AC183" s="19">
        <v>31.826805526223506</v>
      </c>
      <c r="AD183" s="19">
        <v>31.826805526223506</v>
      </c>
      <c r="AE183" s="19" t="s">
        <v>82</v>
      </c>
      <c r="AF183" s="19" t="s">
        <v>82</v>
      </c>
      <c r="AG183" s="19">
        <v>31.826805526223506</v>
      </c>
      <c r="AH183" s="19">
        <v>15.913402763111753</v>
      </c>
      <c r="AI183" s="19">
        <v>31.826805526223506</v>
      </c>
    </row>
    <row r="184" spans="1:35" ht="15" x14ac:dyDescent="0.15">
      <c r="A184" s="41"/>
      <c r="B184" s="37" t="str">
        <f>算法映射结果!B88</f>
        <v>COBRA</v>
      </c>
      <c r="C184" s="5" t="str">
        <f>算法映射结果!C88</f>
        <v>映射资源消耗</v>
      </c>
      <c r="D184" s="12">
        <f>算法映射结果!D88</f>
        <v>16</v>
      </c>
      <c r="E184" s="12">
        <f>算法映射结果!E88</f>
        <v>24</v>
      </c>
      <c r="F184" s="12">
        <f>算法映射结果!F88</f>
        <v>8</v>
      </c>
      <c r="G184" s="12">
        <f>算法映射结果!G88</f>
        <v>24</v>
      </c>
      <c r="H184" s="12">
        <f>算法映射结果!H88</f>
        <v>4</v>
      </c>
      <c r="I184" s="12">
        <f>算法映射结果!I88</f>
        <v>8</v>
      </c>
      <c r="J184" s="12">
        <f>算法映射结果!J88</f>
        <v>84</v>
      </c>
      <c r="K184" s="30">
        <f>算法映射结果!K88</f>
        <v>9.9378881987577632</v>
      </c>
      <c r="L184" s="35">
        <f>算法映射结果!L88</f>
        <v>0.312249</v>
      </c>
      <c r="M184" s="30">
        <f>算法映射结果!M88</f>
        <v>31.826805526223506</v>
      </c>
      <c r="N184" s="15">
        <f>算法映射结果!N88</f>
        <v>0</v>
      </c>
      <c r="T184" s="19">
        <v>32</v>
      </c>
      <c r="U184" s="19">
        <v>64</v>
      </c>
      <c r="V184" s="19">
        <v>64</v>
      </c>
      <c r="W184" s="19">
        <v>64</v>
      </c>
      <c r="X184" s="19">
        <v>32</v>
      </c>
      <c r="Y184" s="19">
        <v>32</v>
      </c>
      <c r="Z184" s="19">
        <v>32</v>
      </c>
      <c r="AA184" s="19">
        <v>64</v>
      </c>
      <c r="AB184" s="19">
        <v>32</v>
      </c>
      <c r="AC184" s="19">
        <v>32</v>
      </c>
      <c r="AD184" s="19">
        <v>64</v>
      </c>
      <c r="AE184" s="19">
        <v>64</v>
      </c>
      <c r="AF184" s="19">
        <v>64</v>
      </c>
      <c r="AG184" s="19">
        <v>32</v>
      </c>
      <c r="AH184" s="19">
        <v>32</v>
      </c>
      <c r="AI184" s="19">
        <v>64</v>
      </c>
    </row>
    <row r="185" spans="1:35" ht="15" x14ac:dyDescent="0.15">
      <c r="A185" s="41"/>
      <c r="B185" s="38"/>
      <c r="C185" s="5" t="str">
        <f>算法映射结果!C89</f>
        <v>资源利用率</v>
      </c>
      <c r="D185" s="11">
        <f>算法映射结果!D89</f>
        <v>0</v>
      </c>
      <c r="E185" s="11">
        <f>算法映射结果!E89</f>
        <v>0</v>
      </c>
      <c r="F185" s="11">
        <f>算法映射结果!F89</f>
        <v>0</v>
      </c>
      <c r="G185" s="11">
        <f>算法映射结果!G89</f>
        <v>0.25</v>
      </c>
      <c r="H185" s="11">
        <f>算法映射结果!H89</f>
        <v>0.5</v>
      </c>
      <c r="I185" s="11">
        <f>算法映射结果!I89</f>
        <v>0.25</v>
      </c>
      <c r="J185" s="11">
        <f>算法映射结果!J89</f>
        <v>0.11904761904761904</v>
      </c>
      <c r="K185" s="31"/>
      <c r="L185" s="36"/>
      <c r="M185" s="31"/>
      <c r="N185" s="4">
        <f>算法映射结果!N89</f>
        <v>0</v>
      </c>
      <c r="T185" s="23">
        <v>0.23305200000000001</v>
      </c>
      <c r="U185" s="23">
        <v>0.46610400000000002</v>
      </c>
      <c r="V185" s="23">
        <v>0.46610400000000002</v>
      </c>
      <c r="W185" s="23">
        <v>0.46610400000000002</v>
      </c>
      <c r="X185" s="23">
        <v>0.699156</v>
      </c>
      <c r="Y185" s="23">
        <v>0.23305200000000001</v>
      </c>
      <c r="Z185" s="23">
        <v>0.23305200000000001</v>
      </c>
      <c r="AA185" s="23">
        <v>0.46610400000000002</v>
      </c>
      <c r="AB185" s="23">
        <v>1.0487340000000001</v>
      </c>
      <c r="AC185" s="23">
        <v>0.46610400000000002</v>
      </c>
      <c r="AD185" s="23">
        <v>0.349578</v>
      </c>
      <c r="AE185" s="23">
        <v>0.46610400000000002</v>
      </c>
      <c r="AF185" s="23">
        <v>0.57911599999999996</v>
      </c>
      <c r="AG185" s="23">
        <v>0.46610400000000002</v>
      </c>
      <c r="AH185" s="23">
        <v>0.93220800000000004</v>
      </c>
      <c r="AI185" s="23">
        <v>0.93220800000000004</v>
      </c>
    </row>
    <row r="186" spans="1:35" ht="15" x14ac:dyDescent="0.15">
      <c r="A186" s="41"/>
      <c r="B186" s="37" t="str">
        <f>算法映射结果!B90</f>
        <v>RPU</v>
      </c>
      <c r="C186" s="5" t="str">
        <f>算法映射结果!C90</f>
        <v>映射资源消耗</v>
      </c>
      <c r="D186" s="6">
        <f>算法映射结果!D90</f>
        <v>16</v>
      </c>
      <c r="E186" s="6">
        <f>算法映射结果!E90</f>
        <v>32</v>
      </c>
      <c r="F186" s="6">
        <f>算法映射结果!F90</f>
        <v>8</v>
      </c>
      <c r="G186" s="6">
        <f>算法映射结果!G90</f>
        <v>16</v>
      </c>
      <c r="H186" s="6">
        <f>算法映射结果!H90</f>
        <v>16</v>
      </c>
      <c r="I186" s="6">
        <f>算法映射结果!I90</f>
        <v>0</v>
      </c>
      <c r="J186" s="6">
        <f>算法映射结果!J90</f>
        <v>88</v>
      </c>
      <c r="K186" s="30">
        <f>算法映射结果!K90</f>
        <v>64</v>
      </c>
      <c r="L186" s="35">
        <f>算法映射结果!L90</f>
        <v>0.46610400000000002</v>
      </c>
      <c r="M186" s="30">
        <f>算法映射结果!M90</f>
        <v>137.30841185658136</v>
      </c>
      <c r="N186" s="15">
        <f>算法映射结果!N90</f>
        <v>0</v>
      </c>
      <c r="T186" s="19">
        <v>137.30841185658136</v>
      </c>
      <c r="U186" s="19">
        <v>137.30841185658136</v>
      </c>
      <c r="V186" s="19">
        <v>137.30841185658136</v>
      </c>
      <c r="W186" s="19">
        <v>137.30841185658136</v>
      </c>
      <c r="X186" s="19">
        <v>45.769470618860453</v>
      </c>
      <c r="Y186" s="19">
        <v>137.30841185658136</v>
      </c>
      <c r="Z186" s="19">
        <v>137.30841185658136</v>
      </c>
      <c r="AA186" s="19">
        <v>137.30841185658136</v>
      </c>
      <c r="AB186" s="19">
        <v>30.512980412573636</v>
      </c>
      <c r="AC186" s="19">
        <v>68.654205928290679</v>
      </c>
      <c r="AD186" s="19">
        <v>183.07788247544181</v>
      </c>
      <c r="AE186" s="19">
        <v>137.30841185658136</v>
      </c>
      <c r="AF186" s="19">
        <v>110.51326504534498</v>
      </c>
      <c r="AG186" s="19">
        <v>68.654205928290679</v>
      </c>
      <c r="AH186" s="19">
        <v>34.32710296414534</v>
      </c>
      <c r="AI186" s="19">
        <v>68.654205928290679</v>
      </c>
    </row>
    <row r="187" spans="1:35" ht="15" x14ac:dyDescent="0.15">
      <c r="A187" s="41"/>
      <c r="B187" s="38"/>
      <c r="C187" s="5" t="str">
        <f>算法映射结果!C91</f>
        <v>资源利用率</v>
      </c>
      <c r="D187" s="7">
        <f>算法映射结果!D91</f>
        <v>0</v>
      </c>
      <c r="E187" s="7">
        <f>算法映射结果!E91</f>
        <v>0</v>
      </c>
      <c r="F187" s="7">
        <f>算法映射结果!F91</f>
        <v>0</v>
      </c>
      <c r="G187" s="7">
        <f>算法映射结果!G91</f>
        <v>0.375</v>
      </c>
      <c r="H187" s="7">
        <f>算法映射结果!H91</f>
        <v>0.125</v>
      </c>
      <c r="I187" s="7" t="str">
        <f>算法映射结果!I91</f>
        <v>/</v>
      </c>
      <c r="J187" s="7">
        <f>算法映射结果!J91</f>
        <v>0.11363636363636363</v>
      </c>
      <c r="K187" s="31"/>
      <c r="L187" s="36"/>
      <c r="M187" s="31"/>
      <c r="N187" s="4">
        <f>算法映射结果!N91</f>
        <v>0</v>
      </c>
      <c r="T187" s="19">
        <v>32</v>
      </c>
      <c r="U187" s="19">
        <v>64</v>
      </c>
      <c r="V187" s="19">
        <v>64</v>
      </c>
      <c r="W187" s="19">
        <v>64</v>
      </c>
      <c r="X187" s="19">
        <v>32</v>
      </c>
      <c r="Y187" s="19">
        <v>32</v>
      </c>
      <c r="Z187" s="19">
        <v>32</v>
      </c>
      <c r="AA187" s="19">
        <v>64</v>
      </c>
      <c r="AB187" s="19">
        <v>32</v>
      </c>
      <c r="AC187" s="19">
        <v>32</v>
      </c>
      <c r="AD187" s="19">
        <v>64</v>
      </c>
      <c r="AE187" s="19">
        <v>64</v>
      </c>
      <c r="AF187" s="19">
        <v>64</v>
      </c>
      <c r="AG187" s="19">
        <v>32</v>
      </c>
      <c r="AH187" s="19">
        <v>32</v>
      </c>
      <c r="AI187" s="19">
        <v>64</v>
      </c>
    </row>
    <row r="188" spans="1:35" ht="15" x14ac:dyDescent="0.15">
      <c r="A188" s="41"/>
      <c r="B188" s="39" t="str">
        <f>算法映射结果!B92</f>
        <v>本文</v>
      </c>
      <c r="C188" s="5" t="str">
        <f>算法映射结果!C92</f>
        <v>映射资源消耗</v>
      </c>
      <c r="D188" s="14">
        <f>算法映射结果!D92</f>
        <v>7</v>
      </c>
      <c r="E188" s="14">
        <f>算法映射结果!E92</f>
        <v>7</v>
      </c>
      <c r="F188" s="14">
        <f>算法映射结果!F92</f>
        <v>3</v>
      </c>
      <c r="G188" s="14">
        <f>算法映射结果!G92</f>
        <v>6</v>
      </c>
      <c r="H188" s="14">
        <f>算法映射结果!H92</f>
        <v>4</v>
      </c>
      <c r="I188" s="14">
        <f>算法映射结果!I92</f>
        <v>4</v>
      </c>
      <c r="J188" s="14">
        <f>算法映射结果!J92</f>
        <v>31</v>
      </c>
      <c r="K188" s="30">
        <f>算法映射结果!K92</f>
        <v>64</v>
      </c>
      <c r="L188" s="35">
        <f>算法映射结果!L92</f>
        <v>0.21779699999999999</v>
      </c>
      <c r="M188" s="30">
        <f>算法映射结果!M92</f>
        <v>293.8516141177335</v>
      </c>
      <c r="N188" s="15">
        <f>算法映射结果!N92</f>
        <v>0</v>
      </c>
      <c r="T188" s="23">
        <v>0.21779699999999999</v>
      </c>
      <c r="U188" s="23">
        <v>0.21779699999999999</v>
      </c>
      <c r="V188" s="23">
        <v>0.21779699999999999</v>
      </c>
      <c r="W188" s="23">
        <v>0.21779699999999999</v>
      </c>
      <c r="X188" s="23">
        <v>0.43559399999999998</v>
      </c>
      <c r="Y188" s="23">
        <v>0.21779699999999999</v>
      </c>
      <c r="Z188" s="23">
        <v>0.21779699999999999</v>
      </c>
      <c r="AA188" s="23">
        <v>0.21779699999999999</v>
      </c>
      <c r="AB188" s="23">
        <v>0.65339100000000006</v>
      </c>
      <c r="AC188" s="23">
        <v>0.21779699999999999</v>
      </c>
      <c r="AD188" s="23">
        <v>0.21779699999999999</v>
      </c>
      <c r="AE188" s="23">
        <v>0.21779699999999999</v>
      </c>
      <c r="AF188" s="23">
        <v>0.65339100000000006</v>
      </c>
      <c r="AG188" s="23">
        <v>0.21779699999999999</v>
      </c>
      <c r="AH188" s="23">
        <v>0.43559399999999998</v>
      </c>
      <c r="AI188" s="23">
        <v>0.43559399999999998</v>
      </c>
    </row>
    <row r="189" spans="1:35" ht="15" x14ac:dyDescent="0.15">
      <c r="A189" s="38"/>
      <c r="B189" s="40"/>
      <c r="C189" s="5" t="str">
        <f>算法映射结果!C93</f>
        <v>资源利用率</v>
      </c>
      <c r="D189" s="13">
        <f>算法映射结果!D93</f>
        <v>0</v>
      </c>
      <c r="E189" s="13">
        <f>算法映射结果!E93</f>
        <v>0</v>
      </c>
      <c r="F189" s="13">
        <f>算法映射结果!F93</f>
        <v>0</v>
      </c>
      <c r="G189" s="13">
        <f>算法映射结果!G93</f>
        <v>1</v>
      </c>
      <c r="H189" s="13">
        <f>算法映射结果!H93</f>
        <v>0.5</v>
      </c>
      <c r="I189" s="13">
        <f>算法映射结果!I93</f>
        <v>0.5</v>
      </c>
      <c r="J189" s="13">
        <f>算法映射结果!J93</f>
        <v>0.32258064516129031</v>
      </c>
      <c r="K189" s="31"/>
      <c r="L189" s="36"/>
      <c r="M189" s="31"/>
      <c r="N189" s="4">
        <f>算法映射结果!N93</f>
        <v>0</v>
      </c>
      <c r="T189" s="19">
        <v>146.92580705886675</v>
      </c>
      <c r="U189" s="19">
        <v>293.8516141177335</v>
      </c>
      <c r="V189" s="19">
        <v>293.8516141177335</v>
      </c>
      <c r="W189" s="19">
        <v>293.8516141177335</v>
      </c>
      <c r="X189" s="19">
        <v>73.462903529433376</v>
      </c>
      <c r="Y189" s="19">
        <v>146.92580705886675</v>
      </c>
      <c r="Z189" s="19">
        <v>146.92580705886675</v>
      </c>
      <c r="AA189" s="19">
        <v>293.8516141177335</v>
      </c>
      <c r="AB189" s="19">
        <v>48.975269019622246</v>
      </c>
      <c r="AC189" s="19">
        <v>146.92580705886675</v>
      </c>
      <c r="AD189" s="19">
        <v>293.8516141177335</v>
      </c>
      <c r="AE189" s="19">
        <v>293.8516141177335</v>
      </c>
      <c r="AF189" s="19">
        <v>97.950538039244492</v>
      </c>
      <c r="AG189" s="19">
        <v>146.92580705886675</v>
      </c>
      <c r="AH189" s="19">
        <v>73.462903529433376</v>
      </c>
      <c r="AI189" s="19">
        <v>146.92580705886675</v>
      </c>
    </row>
    <row r="190" spans="1:35" ht="15" x14ac:dyDescent="0.15">
      <c r="A190" s="37" t="str">
        <f>算法映射结果!A94</f>
        <v>ARIA</v>
      </c>
      <c r="B190" s="10">
        <f>算法映射结果!B94</f>
        <v>0</v>
      </c>
      <c r="C190" s="5" t="str">
        <f>算法映射结果!C94</f>
        <v>算法包含操作</v>
      </c>
      <c r="D190" s="6">
        <f>算法映射结果!D94</f>
        <v>0</v>
      </c>
      <c r="E190" s="6">
        <f>算法映射结果!E94</f>
        <v>0</v>
      </c>
      <c r="F190" s="6">
        <f>算法映射结果!F94</f>
        <v>0</v>
      </c>
      <c r="G190" s="6">
        <f>算法映射结果!G94</f>
        <v>6</v>
      </c>
      <c r="H190" s="6">
        <f>算法映射结果!H94</f>
        <v>2</v>
      </c>
      <c r="I190" s="6">
        <f>算法映射结果!I94</f>
        <v>2</v>
      </c>
      <c r="J190" s="6">
        <f>算法映射结果!J94</f>
        <v>10</v>
      </c>
      <c r="K190" s="8">
        <f>算法映射结果!K94</f>
        <v>0</v>
      </c>
      <c r="L190" s="8">
        <f>算法映射结果!L94</f>
        <v>0</v>
      </c>
      <c r="M190" s="8">
        <f>算法映射结果!M94</f>
        <v>0</v>
      </c>
      <c r="N190" s="1">
        <f>算法映射结果!N94</f>
        <v>0</v>
      </c>
    </row>
    <row r="191" spans="1:35" ht="15" x14ac:dyDescent="0.15">
      <c r="A191" s="41"/>
      <c r="B191" s="33" t="str">
        <f>算法映射结果!B95</f>
        <v>Cyptoraptor</v>
      </c>
      <c r="C191" s="5" t="str">
        <f>算法映射结果!C95</f>
        <v>映射资源消耗</v>
      </c>
      <c r="D191" s="6">
        <f>算法映射结果!D95</f>
        <v>8</v>
      </c>
      <c r="E191" s="6">
        <f>算法映射结果!E95</f>
        <v>8</v>
      </c>
      <c r="F191" s="6">
        <f>算法映射结果!F95</f>
        <v>8</v>
      </c>
      <c r="G191" s="6">
        <f>算法映射结果!G95</f>
        <v>8</v>
      </c>
      <c r="H191" s="6">
        <f>算法映射结果!H95</f>
        <v>8</v>
      </c>
      <c r="I191" s="6">
        <f>算法映射结果!I95</f>
        <v>0</v>
      </c>
      <c r="J191" s="6">
        <f>算法映射结果!J95</f>
        <v>40</v>
      </c>
      <c r="K191" s="30">
        <f>算法映射结果!K95</f>
        <v>59.534883720930232</v>
      </c>
      <c r="L191" s="35">
        <f>算法映射结果!L95</f>
        <v>0.24629599999999999</v>
      </c>
      <c r="M191" s="30">
        <f>算法映射结果!M95</f>
        <v>241.72087131309576</v>
      </c>
      <c r="N191" s="15">
        <f>算法映射结果!N95</f>
        <v>0</v>
      </c>
    </row>
    <row r="192" spans="1:35" ht="15" x14ac:dyDescent="0.15">
      <c r="A192" s="41"/>
      <c r="B192" s="34"/>
      <c r="C192" s="5" t="str">
        <f>算法映射结果!C96</f>
        <v>资源利用率</v>
      </c>
      <c r="D192" s="7">
        <f>算法映射结果!D96</f>
        <v>0</v>
      </c>
      <c r="E192" s="7">
        <f>算法映射结果!E96</f>
        <v>0</v>
      </c>
      <c r="F192" s="7">
        <f>算法映射结果!F96</f>
        <v>0</v>
      </c>
      <c r="G192" s="7">
        <f>算法映射结果!G96</f>
        <v>0.75</v>
      </c>
      <c r="H192" s="7">
        <f>算法映射结果!H96</f>
        <v>0.25</v>
      </c>
      <c r="I192" s="7" t="str">
        <f>算法映射结果!I96</f>
        <v>/</v>
      </c>
      <c r="J192" s="7">
        <f>算法映射结果!J96</f>
        <v>0.25</v>
      </c>
      <c r="K192" s="31"/>
      <c r="L192" s="36"/>
      <c r="M192" s="31"/>
      <c r="N192" s="4">
        <f>算法映射结果!N96</f>
        <v>0</v>
      </c>
      <c r="W192" s="25"/>
      <c r="X192" s="25"/>
      <c r="Y192" s="25"/>
    </row>
    <row r="193" spans="1:25" ht="15" x14ac:dyDescent="0.15">
      <c r="A193" s="41"/>
      <c r="B193" s="37" t="str">
        <f>算法映射结果!B97</f>
        <v>RCPA</v>
      </c>
      <c r="C193" s="5" t="str">
        <f>算法映射结果!C97</f>
        <v>映射资源消耗</v>
      </c>
      <c r="D193" s="6">
        <f>算法映射结果!D97</f>
        <v>8</v>
      </c>
      <c r="E193" s="6">
        <f>算法映射结果!E97</f>
        <v>8</v>
      </c>
      <c r="F193" s="6">
        <f>算法映射结果!F97</f>
        <v>8</v>
      </c>
      <c r="G193" s="6">
        <f>算法映射结果!G97</f>
        <v>16</v>
      </c>
      <c r="H193" s="6">
        <f>算法映射结果!H97</f>
        <v>8</v>
      </c>
      <c r="I193" s="6">
        <f>算法映射结果!I97</f>
        <v>8</v>
      </c>
      <c r="J193" s="6">
        <f>算法映射结果!J97</f>
        <v>56</v>
      </c>
      <c r="K193" s="30">
        <f>算法映射结果!K97</f>
        <v>32.904884318766065</v>
      </c>
      <c r="L193" s="35">
        <f>算法映射结果!L97</f>
        <v>0.31753599999999998</v>
      </c>
      <c r="M193" s="30">
        <f>算法映射结果!M97</f>
        <v>103.62568124170508</v>
      </c>
      <c r="N193" s="15">
        <f>算法映射结果!N97</f>
        <v>0</v>
      </c>
      <c r="W193" s="25"/>
      <c r="X193" s="25"/>
      <c r="Y193" s="25"/>
    </row>
    <row r="194" spans="1:25" ht="15" x14ac:dyDescent="0.15">
      <c r="A194" s="41"/>
      <c r="B194" s="38"/>
      <c r="C194" s="5" t="str">
        <f>算法映射结果!C98</f>
        <v>资源利用率</v>
      </c>
      <c r="D194" s="11">
        <f>算法映射结果!D98</f>
        <v>0</v>
      </c>
      <c r="E194" s="11">
        <f>算法映射结果!E98</f>
        <v>0</v>
      </c>
      <c r="F194" s="11">
        <f>算法映射结果!F98</f>
        <v>0</v>
      </c>
      <c r="G194" s="11">
        <f>算法映射结果!G98</f>
        <v>0.375</v>
      </c>
      <c r="H194" s="11">
        <f>算法映射结果!H98</f>
        <v>0.25</v>
      </c>
      <c r="I194" s="11">
        <f>算法映射结果!I98</f>
        <v>0.25</v>
      </c>
      <c r="J194" s="11">
        <f>算法映射结果!J98</f>
        <v>0.17857142857142858</v>
      </c>
      <c r="K194" s="31"/>
      <c r="L194" s="36"/>
      <c r="M194" s="31"/>
      <c r="N194" s="4">
        <f>算法映射结果!N98</f>
        <v>0</v>
      </c>
      <c r="W194" s="25"/>
      <c r="X194" s="25"/>
      <c r="Y194" s="25"/>
    </row>
    <row r="195" spans="1:25" ht="15" x14ac:dyDescent="0.15">
      <c r="A195" s="41"/>
      <c r="B195" s="37" t="str">
        <f>算法映射结果!B99</f>
        <v>COBRA</v>
      </c>
      <c r="C195" s="5" t="str">
        <f>算法映射结果!C99</f>
        <v>映射资源消耗</v>
      </c>
      <c r="D195" s="12">
        <f>算法映射结果!D99</f>
        <v>8</v>
      </c>
      <c r="E195" s="12">
        <f>算法映射结果!E99</f>
        <v>12</v>
      </c>
      <c r="F195" s="12">
        <f>算法映射结果!F99</f>
        <v>4</v>
      </c>
      <c r="G195" s="12">
        <f>算法映射结果!G99</f>
        <v>12</v>
      </c>
      <c r="H195" s="12">
        <f>算法映射结果!H99</f>
        <v>2</v>
      </c>
      <c r="I195" s="12">
        <f>算法映射结果!I99</f>
        <v>4</v>
      </c>
      <c r="J195" s="12">
        <f>算法映射结果!J99</f>
        <v>42</v>
      </c>
      <c r="K195" s="30">
        <f>算法映射结果!K99</f>
        <v>9.9378881987577632</v>
      </c>
      <c r="L195" s="35">
        <f>算法映射结果!L99</f>
        <v>0.1561245</v>
      </c>
      <c r="M195" s="30">
        <f>算法映射结果!M99</f>
        <v>63.653611052447012</v>
      </c>
      <c r="N195" s="15">
        <f>算法映射结果!N99</f>
        <v>0</v>
      </c>
      <c r="W195" s="25"/>
      <c r="X195" s="25"/>
      <c r="Y195" s="25"/>
    </row>
    <row r="196" spans="1:25" ht="15" x14ac:dyDescent="0.15">
      <c r="A196" s="41"/>
      <c r="B196" s="38"/>
      <c r="C196" s="5" t="str">
        <f>算法映射结果!C100</f>
        <v>资源利用率</v>
      </c>
      <c r="D196" s="11">
        <f>算法映射结果!D100</f>
        <v>0</v>
      </c>
      <c r="E196" s="11">
        <f>算法映射结果!E100</f>
        <v>0</v>
      </c>
      <c r="F196" s="11">
        <f>算法映射结果!F100</f>
        <v>0</v>
      </c>
      <c r="G196" s="11">
        <f>算法映射结果!G100</f>
        <v>0.5</v>
      </c>
      <c r="H196" s="11">
        <f>算法映射结果!H100</f>
        <v>1</v>
      </c>
      <c r="I196" s="11">
        <f>算法映射结果!I100</f>
        <v>0.5</v>
      </c>
      <c r="J196" s="11">
        <f>算法映射结果!J100</f>
        <v>0.23809523809523808</v>
      </c>
      <c r="K196" s="31"/>
      <c r="L196" s="36"/>
      <c r="M196" s="31"/>
      <c r="N196" s="4">
        <f>算法映射结果!N100</f>
        <v>0</v>
      </c>
      <c r="W196" s="25"/>
      <c r="X196" s="25"/>
      <c r="Y196" s="25"/>
    </row>
    <row r="197" spans="1:25" ht="15" x14ac:dyDescent="0.15">
      <c r="A197" s="41"/>
      <c r="B197" s="37" t="str">
        <f>算法映射结果!B101</f>
        <v>RPU</v>
      </c>
      <c r="C197" s="5" t="str">
        <f>算法映射结果!C101</f>
        <v>映射资源消耗</v>
      </c>
      <c r="D197" s="6">
        <f>算法映射结果!D101</f>
        <v>16</v>
      </c>
      <c r="E197" s="6">
        <f>算法映射结果!E101</f>
        <v>32</v>
      </c>
      <c r="F197" s="6">
        <f>算法映射结果!F101</f>
        <v>8</v>
      </c>
      <c r="G197" s="6">
        <f>算法映射结果!G101</f>
        <v>16</v>
      </c>
      <c r="H197" s="6">
        <f>算法映射结果!H101</f>
        <v>16</v>
      </c>
      <c r="I197" s="6">
        <f>算法映射结果!I101</f>
        <v>0</v>
      </c>
      <c r="J197" s="6">
        <f>算法映射结果!J101</f>
        <v>88</v>
      </c>
      <c r="K197" s="30">
        <f>算法映射结果!K101</f>
        <v>64</v>
      </c>
      <c r="L197" s="35">
        <f>算法映射结果!L101</f>
        <v>0.46610400000000002</v>
      </c>
      <c r="M197" s="30">
        <f>算法映射结果!M101</f>
        <v>137.30841185658136</v>
      </c>
      <c r="N197" s="15">
        <f>算法映射结果!N101</f>
        <v>0</v>
      </c>
      <c r="W197" s="25"/>
      <c r="X197" s="25"/>
      <c r="Y197" s="25"/>
    </row>
    <row r="198" spans="1:25" ht="15" x14ac:dyDescent="0.15">
      <c r="A198" s="41"/>
      <c r="B198" s="38"/>
      <c r="C198" s="5" t="str">
        <f>算法映射结果!C102</f>
        <v>资源利用率</v>
      </c>
      <c r="D198" s="7">
        <f>算法映射结果!D102</f>
        <v>0</v>
      </c>
      <c r="E198" s="7">
        <f>算法映射结果!E102</f>
        <v>0</v>
      </c>
      <c r="F198" s="7">
        <f>算法映射结果!F102</f>
        <v>0</v>
      </c>
      <c r="G198" s="7">
        <f>算法映射结果!G102</f>
        <v>0.375</v>
      </c>
      <c r="H198" s="7">
        <f>算法映射结果!H102</f>
        <v>0.125</v>
      </c>
      <c r="I198" s="7" t="str">
        <f>算法映射结果!I102</f>
        <v>/</v>
      </c>
      <c r="J198" s="7">
        <f>算法映射结果!J102</f>
        <v>0.11363636363636363</v>
      </c>
      <c r="K198" s="31"/>
      <c r="L198" s="36"/>
      <c r="M198" s="31"/>
      <c r="N198" s="4">
        <f>算法映射结果!N102</f>
        <v>0</v>
      </c>
      <c r="W198" s="25"/>
      <c r="X198" s="25"/>
      <c r="Y198" s="25"/>
    </row>
    <row r="199" spans="1:25" ht="15" x14ac:dyDescent="0.15">
      <c r="A199" s="41"/>
      <c r="B199" s="39" t="str">
        <f>算法映射结果!B103</f>
        <v>本文</v>
      </c>
      <c r="C199" s="5" t="str">
        <f>算法映射结果!C103</f>
        <v>映射资源消耗</v>
      </c>
      <c r="D199" s="14">
        <f>算法映射结果!D103</f>
        <v>7</v>
      </c>
      <c r="E199" s="14">
        <f>算法映射结果!E103</f>
        <v>7</v>
      </c>
      <c r="F199" s="14">
        <f>算法映射结果!F103</f>
        <v>3</v>
      </c>
      <c r="G199" s="14">
        <f>算法映射结果!G103</f>
        <v>6</v>
      </c>
      <c r="H199" s="14">
        <f>算法映射结果!H103</f>
        <v>4</v>
      </c>
      <c r="I199" s="14">
        <f>算法映射结果!I103</f>
        <v>4</v>
      </c>
      <c r="J199" s="14">
        <f>算法映射结果!J103</f>
        <v>31</v>
      </c>
      <c r="K199" s="30">
        <f>算法映射结果!K103</f>
        <v>64</v>
      </c>
      <c r="L199" s="35">
        <f>算法映射结果!L103</f>
        <v>0.21779699999999999</v>
      </c>
      <c r="M199" s="30">
        <f>算法映射结果!M103</f>
        <v>293.8516141177335</v>
      </c>
      <c r="N199" s="15">
        <f>算法映射结果!N103</f>
        <v>0</v>
      </c>
      <c r="W199" s="25"/>
      <c r="X199" s="25"/>
      <c r="Y199" s="25"/>
    </row>
    <row r="200" spans="1:25" ht="15" x14ac:dyDescent="0.15">
      <c r="A200" s="38"/>
      <c r="B200" s="40"/>
      <c r="C200" s="5" t="str">
        <f>算法映射结果!C104</f>
        <v>资源利用率</v>
      </c>
      <c r="D200" s="13">
        <f>算法映射结果!D104</f>
        <v>0</v>
      </c>
      <c r="E200" s="13">
        <f>算法映射结果!E104</f>
        <v>0</v>
      </c>
      <c r="F200" s="13">
        <f>算法映射结果!F104</f>
        <v>0</v>
      </c>
      <c r="G200" s="13">
        <f>算法映射结果!G104</f>
        <v>1</v>
      </c>
      <c r="H200" s="13">
        <f>算法映射结果!H104</f>
        <v>0.5</v>
      </c>
      <c r="I200" s="13">
        <f>算法映射结果!I104</f>
        <v>0.5</v>
      </c>
      <c r="J200" s="13">
        <f>算法映射结果!J104</f>
        <v>0.32258064516129031</v>
      </c>
      <c r="K200" s="31"/>
      <c r="L200" s="36"/>
      <c r="M200" s="31"/>
      <c r="N200" s="4">
        <f>算法映射结果!N104</f>
        <v>0</v>
      </c>
      <c r="W200" s="25"/>
      <c r="X200" s="25"/>
      <c r="Y200" s="25"/>
    </row>
    <row r="201" spans="1:25" ht="15" x14ac:dyDescent="0.15">
      <c r="A201" s="37" t="str">
        <f>算法映射结果!A105</f>
        <v>C2</v>
      </c>
      <c r="B201" s="10">
        <f>算法映射结果!B105</f>
        <v>0</v>
      </c>
      <c r="C201" s="5" t="str">
        <f>算法映射结果!C105</f>
        <v>算法包含操作</v>
      </c>
      <c r="D201" s="6">
        <f>算法映射结果!D105</f>
        <v>2</v>
      </c>
      <c r="E201" s="6">
        <f>算法映射结果!E105</f>
        <v>2</v>
      </c>
      <c r="F201" s="6">
        <f>算法映射结果!F105</f>
        <v>1</v>
      </c>
      <c r="G201" s="6">
        <f>算法映射结果!G105</f>
        <v>3</v>
      </c>
      <c r="H201" s="6">
        <f>算法映射结果!H105</f>
        <v>1</v>
      </c>
      <c r="I201" s="6">
        <f>算法映射结果!I105</f>
        <v>0</v>
      </c>
      <c r="J201" s="6">
        <f>算法映射结果!J105</f>
        <v>9</v>
      </c>
      <c r="K201" s="8">
        <f>算法映射结果!K105</f>
        <v>0</v>
      </c>
      <c r="L201" s="8">
        <f>算法映射结果!L105</f>
        <v>0</v>
      </c>
      <c r="M201" s="8">
        <f>算法映射结果!M105</f>
        <v>0</v>
      </c>
      <c r="N201" s="1">
        <f>算法映射结果!N105</f>
        <v>0</v>
      </c>
      <c r="W201" s="25"/>
      <c r="X201" s="25"/>
      <c r="Y201" s="25"/>
    </row>
    <row r="202" spans="1:25" ht="15" x14ac:dyDescent="0.15">
      <c r="A202" s="41"/>
      <c r="B202" s="33" t="str">
        <f>算法映射结果!B106</f>
        <v>Cyptoraptor</v>
      </c>
      <c r="C202" s="5" t="str">
        <f>算法映射结果!C106</f>
        <v>映射资源消耗</v>
      </c>
      <c r="D202" s="6">
        <f>算法映射结果!D106</f>
        <v>20</v>
      </c>
      <c r="E202" s="6">
        <f>算法映射结果!E106</f>
        <v>20</v>
      </c>
      <c r="F202" s="6">
        <f>算法映射结果!F106</f>
        <v>20</v>
      </c>
      <c r="G202" s="6">
        <f>算法映射结果!G106</f>
        <v>20</v>
      </c>
      <c r="H202" s="6">
        <f>算法映射结果!H106</f>
        <v>20</v>
      </c>
      <c r="I202" s="6">
        <f>算法映射结果!I106</f>
        <v>0</v>
      </c>
      <c r="J202" s="6">
        <f>算法映射结果!J106</f>
        <v>100</v>
      </c>
      <c r="K202" s="30">
        <f>算法映射结果!K106</f>
        <v>29.767441860465116</v>
      </c>
      <c r="L202" s="35">
        <f>算法映射结果!L106</f>
        <v>0.61573999999999995</v>
      </c>
      <c r="M202" s="30">
        <f>算法映射结果!M106</f>
        <v>48.344174262619156</v>
      </c>
      <c r="N202" s="15">
        <f>算法映射结果!N106</f>
        <v>0</v>
      </c>
      <c r="W202" s="25"/>
      <c r="X202" s="25"/>
      <c r="Y202" s="25"/>
    </row>
    <row r="203" spans="1:25" ht="15" x14ac:dyDescent="0.15">
      <c r="A203" s="41"/>
      <c r="B203" s="34"/>
      <c r="C203" s="5" t="str">
        <f>算法映射结果!C107</f>
        <v>资源利用率</v>
      </c>
      <c r="D203" s="7">
        <f>算法映射结果!D107</f>
        <v>0.1</v>
      </c>
      <c r="E203" s="7">
        <f>算法映射结果!E107</f>
        <v>0.1</v>
      </c>
      <c r="F203" s="7">
        <f>算法映射结果!F107</f>
        <v>0.05</v>
      </c>
      <c r="G203" s="7">
        <f>算法映射结果!G107</f>
        <v>0.15</v>
      </c>
      <c r="H203" s="7">
        <f>算法映射结果!H107</f>
        <v>0.05</v>
      </c>
      <c r="I203" s="7" t="str">
        <f>算法映射结果!I107</f>
        <v>/</v>
      </c>
      <c r="J203" s="7">
        <f>算法映射结果!J107</f>
        <v>0.09</v>
      </c>
      <c r="K203" s="31"/>
      <c r="L203" s="36"/>
      <c r="M203" s="31"/>
      <c r="N203" s="4">
        <f>算法映射结果!N107</f>
        <v>0</v>
      </c>
    </row>
    <row r="204" spans="1:25" ht="15" x14ac:dyDescent="0.15">
      <c r="A204" s="41"/>
      <c r="B204" s="37" t="str">
        <f>算法映射结果!B108</f>
        <v>RCPA</v>
      </c>
      <c r="C204" s="5" t="str">
        <f>算法映射结果!C108</f>
        <v>映射资源消耗</v>
      </c>
      <c r="D204" s="6">
        <f>算法映射结果!D108</f>
        <v>20</v>
      </c>
      <c r="E204" s="6">
        <f>算法映射结果!E108</f>
        <v>20</v>
      </c>
      <c r="F204" s="6">
        <f>算法映射结果!F108</f>
        <v>20</v>
      </c>
      <c r="G204" s="6">
        <f>算法映射结果!G108</f>
        <v>40</v>
      </c>
      <c r="H204" s="6">
        <f>算法映射结果!H108</f>
        <v>20</v>
      </c>
      <c r="I204" s="6">
        <f>算法映射结果!I108</f>
        <v>20</v>
      </c>
      <c r="J204" s="6">
        <f>算法映射结果!J108</f>
        <v>140</v>
      </c>
      <c r="K204" s="30">
        <f>算法映射结果!K108</f>
        <v>16.452442159383033</v>
      </c>
      <c r="L204" s="35">
        <f>算法映射结果!L108</f>
        <v>0.79383999999999999</v>
      </c>
      <c r="M204" s="30">
        <f>算法映射结果!M108</f>
        <v>20.725136248341016</v>
      </c>
      <c r="N204" s="15">
        <f>算法映射结果!N108</f>
        <v>0</v>
      </c>
    </row>
    <row r="205" spans="1:25" ht="15" x14ac:dyDescent="0.15">
      <c r="A205" s="41"/>
      <c r="B205" s="38"/>
      <c r="C205" s="5" t="str">
        <f>算法映射结果!C109</f>
        <v>资源利用率</v>
      </c>
      <c r="D205" s="11">
        <f>算法映射结果!D109</f>
        <v>0.1</v>
      </c>
      <c r="E205" s="11">
        <f>算法映射结果!E109</f>
        <v>0.1</v>
      </c>
      <c r="F205" s="11">
        <f>算法映射结果!F109</f>
        <v>0.05</v>
      </c>
      <c r="G205" s="11">
        <f>算法映射结果!G109</f>
        <v>7.4999999999999997E-2</v>
      </c>
      <c r="H205" s="11">
        <f>算法映射结果!H109</f>
        <v>0.05</v>
      </c>
      <c r="I205" s="11">
        <f>算法映射结果!I109</f>
        <v>0</v>
      </c>
      <c r="J205" s="11">
        <f>算法映射结果!J109</f>
        <v>6.4285714285714279E-2</v>
      </c>
      <c r="K205" s="31"/>
      <c r="L205" s="36"/>
      <c r="M205" s="31"/>
      <c r="N205" s="4">
        <f>算法映射结果!N109</f>
        <v>0</v>
      </c>
    </row>
    <row r="206" spans="1:25" ht="15" x14ac:dyDescent="0.15">
      <c r="A206" s="41"/>
      <c r="B206" s="37" t="str">
        <f>算法映射结果!B110</f>
        <v>COBRA</v>
      </c>
      <c r="C206" s="5" t="str">
        <f>算法映射结果!C110</f>
        <v>映射资源消耗</v>
      </c>
      <c r="D206" s="12">
        <f>算法映射结果!D110</f>
        <v>24</v>
      </c>
      <c r="E206" s="12">
        <f>算法映射结果!E110</f>
        <v>36</v>
      </c>
      <c r="F206" s="12">
        <f>算法映射结果!F110</f>
        <v>12</v>
      </c>
      <c r="G206" s="12">
        <f>算法映射结果!G110</f>
        <v>36</v>
      </c>
      <c r="H206" s="12">
        <f>算法映射结果!H110</f>
        <v>6</v>
      </c>
      <c r="I206" s="12">
        <f>算法映射结果!I110</f>
        <v>12</v>
      </c>
      <c r="J206" s="12">
        <f>算法映射结果!J110</f>
        <v>126</v>
      </c>
      <c r="K206" s="30">
        <f>算法映射结果!K110</f>
        <v>4.9689440993788816</v>
      </c>
      <c r="L206" s="35">
        <f>算法映射结果!L110</f>
        <v>0.4683735</v>
      </c>
      <c r="M206" s="30">
        <f>算法映射结果!M110</f>
        <v>10.608935175407835</v>
      </c>
      <c r="N206" s="15">
        <f>算法映射结果!N110</f>
        <v>0</v>
      </c>
    </row>
    <row r="207" spans="1:25" ht="15" x14ac:dyDescent="0.15">
      <c r="A207" s="41"/>
      <c r="B207" s="38"/>
      <c r="C207" s="5" t="str">
        <f>算法映射结果!C111</f>
        <v>资源利用率</v>
      </c>
      <c r="D207" s="11">
        <f>算法映射结果!D111</f>
        <v>8.3333333333333329E-2</v>
      </c>
      <c r="E207" s="11">
        <f>算法映射结果!E111</f>
        <v>5.5555555555555552E-2</v>
      </c>
      <c r="F207" s="11">
        <f>算法映射结果!F111</f>
        <v>8.3333333333333329E-2</v>
      </c>
      <c r="G207" s="11">
        <f>算法映射结果!G111</f>
        <v>8.3333333333333329E-2</v>
      </c>
      <c r="H207" s="11">
        <f>算法映射结果!H111</f>
        <v>0.16666666666666666</v>
      </c>
      <c r="I207" s="11">
        <f>算法映射结果!I111</f>
        <v>0</v>
      </c>
      <c r="J207" s="11">
        <f>算法映射结果!J111</f>
        <v>7.1428571428571425E-2</v>
      </c>
      <c r="K207" s="31"/>
      <c r="L207" s="36"/>
      <c r="M207" s="31"/>
      <c r="N207" s="4">
        <f>算法映射结果!N111</f>
        <v>0</v>
      </c>
    </row>
    <row r="208" spans="1:25" ht="15" x14ac:dyDescent="0.15">
      <c r="A208" s="41"/>
      <c r="B208" s="37" t="str">
        <f>算法映射结果!B112</f>
        <v>RPU</v>
      </c>
      <c r="C208" s="5" t="str">
        <f>算法映射结果!C112</f>
        <v>映射资源消耗</v>
      </c>
      <c r="D208" s="6">
        <f>算法映射结果!D112</f>
        <v>24</v>
      </c>
      <c r="E208" s="6">
        <f>算法映射结果!E112</f>
        <v>48</v>
      </c>
      <c r="F208" s="6">
        <f>算法映射结果!F112</f>
        <v>12</v>
      </c>
      <c r="G208" s="6">
        <f>算法映射结果!G112</f>
        <v>24</v>
      </c>
      <c r="H208" s="6">
        <f>算法映射结果!H112</f>
        <v>24</v>
      </c>
      <c r="I208" s="6">
        <f>算法映射结果!I112</f>
        <v>0</v>
      </c>
      <c r="J208" s="6">
        <f>算法映射结果!J112</f>
        <v>132</v>
      </c>
      <c r="K208" s="30">
        <f>算法映射结果!K112</f>
        <v>32</v>
      </c>
      <c r="L208" s="35">
        <f>算法映射结果!L112</f>
        <v>0.699156</v>
      </c>
      <c r="M208" s="30">
        <f>算法映射结果!M112</f>
        <v>45.769470618860453</v>
      </c>
      <c r="N208" s="15">
        <f>算法映射结果!N112</f>
        <v>0</v>
      </c>
    </row>
    <row r="209" spans="1:14" ht="15" x14ac:dyDescent="0.15">
      <c r="A209" s="41"/>
      <c r="B209" s="38"/>
      <c r="C209" s="5" t="str">
        <f>算法映射结果!C113</f>
        <v>资源利用率</v>
      </c>
      <c r="D209" s="7">
        <f>算法映射结果!D113</f>
        <v>8.3333333333333329E-2</v>
      </c>
      <c r="E209" s="7">
        <f>算法映射结果!E113</f>
        <v>4.1666666666666664E-2</v>
      </c>
      <c r="F209" s="7">
        <f>算法映射结果!F113</f>
        <v>8.3333333333333329E-2</v>
      </c>
      <c r="G209" s="7">
        <f>算法映射结果!G113</f>
        <v>0.125</v>
      </c>
      <c r="H209" s="7">
        <f>算法映射结果!H113</f>
        <v>4.1666666666666664E-2</v>
      </c>
      <c r="I209" s="7" t="str">
        <f>算法映射结果!I113</f>
        <v>/</v>
      </c>
      <c r="J209" s="7">
        <f>算法映射结果!J113</f>
        <v>6.8181818181818177E-2</v>
      </c>
      <c r="K209" s="31"/>
      <c r="L209" s="36"/>
      <c r="M209" s="31"/>
      <c r="N209" s="4">
        <f>算法映射结果!N113</f>
        <v>0</v>
      </c>
    </row>
    <row r="210" spans="1:14" ht="15" x14ac:dyDescent="0.15">
      <c r="A210" s="41"/>
      <c r="B210" s="39" t="str">
        <f>算法映射结果!B114</f>
        <v>本文</v>
      </c>
      <c r="C210" s="5" t="str">
        <f>算法映射结果!C114</f>
        <v>映射资源消耗</v>
      </c>
      <c r="D210" s="14">
        <f>算法映射结果!D114</f>
        <v>14</v>
      </c>
      <c r="E210" s="14">
        <f>算法映射结果!E114</f>
        <v>14</v>
      </c>
      <c r="F210" s="14">
        <f>算法映射结果!F114</f>
        <v>6</v>
      </c>
      <c r="G210" s="14">
        <f>算法映射结果!G114</f>
        <v>12</v>
      </c>
      <c r="H210" s="14">
        <f>算法映射结果!H114</f>
        <v>8</v>
      </c>
      <c r="I210" s="14">
        <f>算法映射结果!I114</f>
        <v>8</v>
      </c>
      <c r="J210" s="14">
        <f>算法映射结果!J114</f>
        <v>62</v>
      </c>
      <c r="K210" s="30">
        <f>算法映射结果!K114</f>
        <v>32</v>
      </c>
      <c r="L210" s="35">
        <f>算法映射结果!L114</f>
        <v>0.43559399999999998</v>
      </c>
      <c r="M210" s="30">
        <f>算法映射结果!M114</f>
        <v>73.462903529433376</v>
      </c>
      <c r="N210" s="15">
        <f>算法映射结果!N114</f>
        <v>0</v>
      </c>
    </row>
    <row r="211" spans="1:14" ht="15" x14ac:dyDescent="0.15">
      <c r="A211" s="38"/>
      <c r="B211" s="40"/>
      <c r="C211" s="5" t="str">
        <f>算法映射结果!C115</f>
        <v>资源利用率</v>
      </c>
      <c r="D211" s="13">
        <f>算法映射结果!D115</f>
        <v>0.14285714285714285</v>
      </c>
      <c r="E211" s="13">
        <f>算法映射结果!E115</f>
        <v>0.14285714285714285</v>
      </c>
      <c r="F211" s="13">
        <f>算法映射结果!F115</f>
        <v>0.16666666666666666</v>
      </c>
      <c r="G211" s="13">
        <f>算法映射结果!G115</f>
        <v>0.25</v>
      </c>
      <c r="H211" s="13">
        <f>算法映射结果!H115</f>
        <v>0.125</v>
      </c>
      <c r="I211" s="13">
        <f>算法映射结果!I115</f>
        <v>0</v>
      </c>
      <c r="J211" s="13">
        <f>算法映射结果!J115</f>
        <v>0.14516129032258066</v>
      </c>
      <c r="K211" s="31"/>
      <c r="L211" s="36"/>
      <c r="M211" s="31"/>
      <c r="N211" s="4">
        <f>算法映射结果!N115</f>
        <v>0</v>
      </c>
    </row>
    <row r="212" spans="1:14" ht="15" x14ac:dyDescent="0.15">
      <c r="A212" s="37" t="str">
        <f>算法映射结果!A116</f>
        <v>PRESENT</v>
      </c>
      <c r="B212" s="10">
        <f>算法映射结果!B116</f>
        <v>0</v>
      </c>
      <c r="C212" s="5" t="str">
        <f>算法映射结果!C116</f>
        <v>算法包含操作</v>
      </c>
      <c r="D212" s="6">
        <f>算法映射结果!D116</f>
        <v>0</v>
      </c>
      <c r="E212" s="6">
        <f>算法映射结果!E116</f>
        <v>0</v>
      </c>
      <c r="F212" s="6">
        <f>算法映射结果!F116</f>
        <v>1</v>
      </c>
      <c r="G212" s="6">
        <f>算法映射结果!G116</f>
        <v>2</v>
      </c>
      <c r="H212" s="6">
        <f>算法映射结果!H116</f>
        <v>2</v>
      </c>
      <c r="I212" s="6">
        <f>算法映射结果!I116</f>
        <v>0</v>
      </c>
      <c r="J212" s="6">
        <f>算法映射结果!J116</f>
        <v>5</v>
      </c>
      <c r="K212" s="8">
        <f>算法映射结果!K116</f>
        <v>0</v>
      </c>
      <c r="L212" s="8">
        <f>算法映射结果!L116</f>
        <v>0</v>
      </c>
      <c r="M212" s="8">
        <f>算法映射结果!M116</f>
        <v>0</v>
      </c>
      <c r="N212" s="1">
        <f>算法映射结果!N116</f>
        <v>0</v>
      </c>
    </row>
    <row r="213" spans="1:14" ht="15" x14ac:dyDescent="0.15">
      <c r="A213" s="41"/>
      <c r="B213" s="33" t="str">
        <f>算法映射结果!B117</f>
        <v>Cyptoraptor</v>
      </c>
      <c r="C213" s="5" t="str">
        <f>算法映射结果!C117</f>
        <v>映射资源消耗</v>
      </c>
      <c r="D213" s="6">
        <f>算法映射结果!D117</f>
        <v>8</v>
      </c>
      <c r="E213" s="6">
        <f>算法映射结果!E117</f>
        <v>8</v>
      </c>
      <c r="F213" s="6">
        <f>算法映射结果!F117</f>
        <v>8</v>
      </c>
      <c r="G213" s="6">
        <f>算法映射结果!G117</f>
        <v>8</v>
      </c>
      <c r="H213" s="6">
        <f>算法映射结果!H117</f>
        <v>8</v>
      </c>
      <c r="I213" s="6">
        <f>算法映射结果!I117</f>
        <v>0</v>
      </c>
      <c r="J213" s="6">
        <f>算法映射结果!J117</f>
        <v>40</v>
      </c>
      <c r="K213" s="30">
        <f>算法映射结果!K117</f>
        <v>29.767441860465116</v>
      </c>
      <c r="L213" s="35">
        <f>算法映射结果!L117</f>
        <v>0.24629599999999999</v>
      </c>
      <c r="M213" s="30">
        <f>算法映射结果!M117</f>
        <v>120.86043565654788</v>
      </c>
      <c r="N213" s="15">
        <f>算法映射结果!N117</f>
        <v>0</v>
      </c>
    </row>
    <row r="214" spans="1:14" ht="15" x14ac:dyDescent="0.15">
      <c r="A214" s="41"/>
      <c r="B214" s="34"/>
      <c r="C214" s="5" t="str">
        <f>算法映射结果!C118</f>
        <v>资源利用率</v>
      </c>
      <c r="D214" s="7">
        <f>算法映射结果!D118</f>
        <v>0</v>
      </c>
      <c r="E214" s="7">
        <f>算法映射结果!E118</f>
        <v>0</v>
      </c>
      <c r="F214" s="7">
        <f>算法映射结果!F118</f>
        <v>0.125</v>
      </c>
      <c r="G214" s="7">
        <f>算法映射结果!G118</f>
        <v>0.25</v>
      </c>
      <c r="H214" s="7">
        <f>算法映射结果!H118</f>
        <v>0.25</v>
      </c>
      <c r="I214" s="7" t="str">
        <f>算法映射结果!I118</f>
        <v>/</v>
      </c>
      <c r="J214" s="7">
        <f>算法映射结果!J118</f>
        <v>0.125</v>
      </c>
      <c r="K214" s="31"/>
      <c r="L214" s="36"/>
      <c r="M214" s="31"/>
      <c r="N214" s="4">
        <f>算法映射结果!N118</f>
        <v>0</v>
      </c>
    </row>
    <row r="215" spans="1:14" ht="15" x14ac:dyDescent="0.15">
      <c r="A215" s="41"/>
      <c r="B215" s="37" t="str">
        <f>算法映射结果!B119</f>
        <v>RCPA</v>
      </c>
      <c r="C215" s="5" t="str">
        <f>算法映射结果!C119</f>
        <v>映射资源消耗</v>
      </c>
      <c r="D215" s="6">
        <f>算法映射结果!D119</f>
        <v>8</v>
      </c>
      <c r="E215" s="6">
        <f>算法映射结果!E119</f>
        <v>8</v>
      </c>
      <c r="F215" s="6">
        <f>算法映射结果!F119</f>
        <v>8</v>
      </c>
      <c r="G215" s="6">
        <f>算法映射结果!G119</f>
        <v>16</v>
      </c>
      <c r="H215" s="6">
        <f>算法映射结果!H119</f>
        <v>8</v>
      </c>
      <c r="I215" s="6">
        <f>算法映射结果!I119</f>
        <v>8</v>
      </c>
      <c r="J215" s="6">
        <f>算法映射结果!J119</f>
        <v>56</v>
      </c>
      <c r="K215" s="30">
        <f>算法映射结果!K119</f>
        <v>16.452442159383033</v>
      </c>
      <c r="L215" s="35">
        <f>算法映射结果!L119</f>
        <v>0.31753599999999998</v>
      </c>
      <c r="M215" s="30">
        <f>算法映射结果!M119</f>
        <v>51.81284062085254</v>
      </c>
      <c r="N215" s="15">
        <f>算法映射结果!N119</f>
        <v>0</v>
      </c>
    </row>
    <row r="216" spans="1:14" ht="15" x14ac:dyDescent="0.15">
      <c r="A216" s="41"/>
      <c r="B216" s="38"/>
      <c r="C216" s="5" t="str">
        <f>算法映射结果!C120</f>
        <v>资源利用率</v>
      </c>
      <c r="D216" s="11">
        <f>算法映射结果!D120</f>
        <v>0</v>
      </c>
      <c r="E216" s="11">
        <f>算法映射结果!E120</f>
        <v>0</v>
      </c>
      <c r="F216" s="11">
        <f>算法映射结果!F120</f>
        <v>0.125</v>
      </c>
      <c r="G216" s="11">
        <f>算法映射结果!G120</f>
        <v>0.125</v>
      </c>
      <c r="H216" s="11">
        <f>算法映射结果!H120</f>
        <v>0.25</v>
      </c>
      <c r="I216" s="11">
        <f>算法映射结果!I120</f>
        <v>0</v>
      </c>
      <c r="J216" s="11">
        <f>算法映射结果!J120</f>
        <v>8.9285714285714288E-2</v>
      </c>
      <c r="K216" s="31"/>
      <c r="L216" s="36"/>
      <c r="M216" s="31"/>
      <c r="N216" s="4">
        <f>算法映射结果!N120</f>
        <v>0</v>
      </c>
    </row>
    <row r="217" spans="1:14" ht="15" x14ac:dyDescent="0.15">
      <c r="A217" s="41"/>
      <c r="B217" s="37" t="str">
        <f>算法映射结果!B121</f>
        <v>COBRA</v>
      </c>
      <c r="C217" s="5" t="str">
        <f>算法映射结果!C121</f>
        <v>映射资源消耗</v>
      </c>
      <c r="D217" s="12" t="str">
        <f>算法映射结果!D121</f>
        <v>/</v>
      </c>
      <c r="E217" s="12" t="str">
        <f>算法映射结果!E121</f>
        <v>/</v>
      </c>
      <c r="F217" s="12" t="str">
        <f>算法映射结果!F121</f>
        <v>/</v>
      </c>
      <c r="G217" s="12" t="str">
        <f>算法映射结果!G121</f>
        <v>/</v>
      </c>
      <c r="H217" s="12" t="str">
        <f>算法映射结果!H121</f>
        <v>/</v>
      </c>
      <c r="I217" s="12" t="str">
        <f>算法映射结果!I121</f>
        <v>/</v>
      </c>
      <c r="J217" s="12" t="str">
        <f>算法映射结果!J121</f>
        <v>/</v>
      </c>
      <c r="K217" s="30" t="str">
        <f>算法映射结果!K121</f>
        <v>/</v>
      </c>
      <c r="L217" s="30" t="str">
        <f>算法映射结果!L121</f>
        <v>/</v>
      </c>
      <c r="M217" s="30" t="str">
        <f>算法映射结果!M121</f>
        <v>/</v>
      </c>
      <c r="N217" s="15">
        <f>算法映射结果!N121</f>
        <v>0</v>
      </c>
    </row>
    <row r="218" spans="1:14" ht="15" x14ac:dyDescent="0.15">
      <c r="A218" s="41"/>
      <c r="B218" s="38"/>
      <c r="C218" s="5" t="str">
        <f>算法映射结果!C122</f>
        <v>资源利用率</v>
      </c>
      <c r="D218" s="12" t="str">
        <f>算法映射结果!D122</f>
        <v>/</v>
      </c>
      <c r="E218" s="12" t="str">
        <f>算法映射结果!E122</f>
        <v>/</v>
      </c>
      <c r="F218" s="12" t="str">
        <f>算法映射结果!F122</f>
        <v>/</v>
      </c>
      <c r="G218" s="12" t="str">
        <f>算法映射结果!G122</f>
        <v>/</v>
      </c>
      <c r="H218" s="12" t="str">
        <f>算法映射结果!H122</f>
        <v>/</v>
      </c>
      <c r="I218" s="12" t="str">
        <f>算法映射结果!I122</f>
        <v>/</v>
      </c>
      <c r="J218" s="12" t="str">
        <f>算法映射结果!J122</f>
        <v>/</v>
      </c>
      <c r="K218" s="31"/>
      <c r="L218" s="31"/>
      <c r="M218" s="31"/>
      <c r="N218" s="4">
        <f>算法映射结果!N122</f>
        <v>0</v>
      </c>
    </row>
    <row r="219" spans="1:14" ht="15" x14ac:dyDescent="0.15">
      <c r="A219" s="41"/>
      <c r="B219" s="37" t="str">
        <f>算法映射结果!B123</f>
        <v>RPU</v>
      </c>
      <c r="C219" s="5" t="str">
        <f>算法映射结果!C123</f>
        <v>映射资源消耗</v>
      </c>
      <c r="D219" s="6">
        <f>算法映射结果!D123</f>
        <v>8</v>
      </c>
      <c r="E219" s="6">
        <f>算法映射结果!E123</f>
        <v>16</v>
      </c>
      <c r="F219" s="6">
        <f>算法映射结果!F123</f>
        <v>4</v>
      </c>
      <c r="G219" s="6">
        <f>算法映射结果!G123</f>
        <v>8</v>
      </c>
      <c r="H219" s="6">
        <f>算法映射结果!H123</f>
        <v>8</v>
      </c>
      <c r="I219" s="6">
        <f>算法映射结果!I123</f>
        <v>0</v>
      </c>
      <c r="J219" s="6">
        <f>算法映射结果!J123</f>
        <v>44</v>
      </c>
      <c r="K219" s="30">
        <f>算法映射结果!K123</f>
        <v>32</v>
      </c>
      <c r="L219" s="35">
        <f>算法映射结果!L123</f>
        <v>0.23305200000000001</v>
      </c>
      <c r="M219" s="30">
        <f>算法映射结果!M123</f>
        <v>137.30841185658136</v>
      </c>
      <c r="N219" s="15">
        <f>算法映射结果!N123</f>
        <v>0</v>
      </c>
    </row>
    <row r="220" spans="1:14" ht="15" x14ac:dyDescent="0.15">
      <c r="A220" s="41"/>
      <c r="B220" s="38"/>
      <c r="C220" s="5" t="str">
        <f>算法映射结果!C124</f>
        <v>资源利用率</v>
      </c>
      <c r="D220" s="7">
        <f>算法映射结果!D124</f>
        <v>0</v>
      </c>
      <c r="E220" s="7">
        <f>算法映射结果!E124</f>
        <v>0</v>
      </c>
      <c r="F220" s="7">
        <f>算法映射结果!F124</f>
        <v>0.25</v>
      </c>
      <c r="G220" s="7">
        <f>算法映射结果!G124</f>
        <v>0.25</v>
      </c>
      <c r="H220" s="7">
        <f>算法映射结果!H124</f>
        <v>0.25</v>
      </c>
      <c r="I220" s="7" t="str">
        <f>算法映射结果!I124</f>
        <v>/</v>
      </c>
      <c r="J220" s="7">
        <f>算法映射结果!J124</f>
        <v>0.11363636363636363</v>
      </c>
      <c r="K220" s="31"/>
      <c r="L220" s="36"/>
      <c r="M220" s="31"/>
      <c r="N220" s="4">
        <f>算法映射结果!N124</f>
        <v>0</v>
      </c>
    </row>
    <row r="221" spans="1:14" ht="15" x14ac:dyDescent="0.15">
      <c r="A221" s="41"/>
      <c r="B221" s="39" t="str">
        <f>算法映射结果!B125</f>
        <v>本文</v>
      </c>
      <c r="C221" s="5" t="str">
        <f>算法映射结果!C125</f>
        <v>映射资源消耗</v>
      </c>
      <c r="D221" s="14">
        <f>算法映射结果!D125</f>
        <v>7</v>
      </c>
      <c r="E221" s="14">
        <f>算法映射结果!E125</f>
        <v>7</v>
      </c>
      <c r="F221" s="14">
        <f>算法映射结果!F125</f>
        <v>3</v>
      </c>
      <c r="G221" s="14">
        <f>算法映射结果!G125</f>
        <v>6</v>
      </c>
      <c r="H221" s="14">
        <f>算法映射结果!H125</f>
        <v>4</v>
      </c>
      <c r="I221" s="14">
        <f>算法映射结果!I125</f>
        <v>4</v>
      </c>
      <c r="J221" s="14">
        <f>算法映射结果!J125</f>
        <v>31</v>
      </c>
      <c r="K221" s="30">
        <f>算法映射结果!K125</f>
        <v>32</v>
      </c>
      <c r="L221" s="35">
        <f>算法映射结果!L125</f>
        <v>0.21779699999999999</v>
      </c>
      <c r="M221" s="30">
        <f>算法映射结果!M125</f>
        <v>146.92580705886675</v>
      </c>
      <c r="N221" s="15">
        <f>算法映射结果!N125</f>
        <v>0</v>
      </c>
    </row>
    <row r="222" spans="1:14" ht="15" x14ac:dyDescent="0.15">
      <c r="A222" s="38"/>
      <c r="B222" s="40"/>
      <c r="C222" s="5" t="str">
        <f>算法映射结果!C126</f>
        <v>资源利用率</v>
      </c>
      <c r="D222" s="13">
        <f>算法映射结果!D126</f>
        <v>0</v>
      </c>
      <c r="E222" s="13">
        <f>算法映射结果!E126</f>
        <v>0</v>
      </c>
      <c r="F222" s="13">
        <f>算法映射结果!F126</f>
        <v>0.33333333333333331</v>
      </c>
      <c r="G222" s="13">
        <f>算法映射结果!G126</f>
        <v>0.33333333333333331</v>
      </c>
      <c r="H222" s="13">
        <f>算法映射结果!H126</f>
        <v>0.5</v>
      </c>
      <c r="I222" s="13">
        <f>算法映射结果!I126</f>
        <v>0</v>
      </c>
      <c r="J222" s="13">
        <f>算法映射结果!J126</f>
        <v>0.16129032258064516</v>
      </c>
      <c r="K222" s="31"/>
      <c r="L222" s="36"/>
      <c r="M222" s="31"/>
      <c r="N222" s="4">
        <f>算法映射结果!N126</f>
        <v>0</v>
      </c>
    </row>
    <row r="223" spans="1:14" ht="15" x14ac:dyDescent="0.15">
      <c r="A223" s="37" t="str">
        <f>算法映射结果!A127</f>
        <v>MACGUFFIN</v>
      </c>
      <c r="B223" s="10">
        <f>算法映射结果!B127</f>
        <v>0</v>
      </c>
      <c r="C223" s="5" t="str">
        <f>算法映射结果!C127</f>
        <v>算法包含操作</v>
      </c>
      <c r="D223" s="6">
        <f>算法映射结果!D127</f>
        <v>0</v>
      </c>
      <c r="E223" s="6">
        <f>算法映射结果!E127</f>
        <v>0</v>
      </c>
      <c r="F223" s="6">
        <f>算法映射结果!F127</f>
        <v>0</v>
      </c>
      <c r="G223" s="6">
        <f>算法映射结果!G127</f>
        <v>3</v>
      </c>
      <c r="H223" s="6">
        <f>算法映射结果!H127</f>
        <v>2</v>
      </c>
      <c r="I223" s="6">
        <f>算法映射结果!I127</f>
        <v>0</v>
      </c>
      <c r="J223" s="6">
        <f>算法映射结果!J127</f>
        <v>5</v>
      </c>
      <c r="K223" s="8">
        <f>算法映射结果!K127</f>
        <v>0</v>
      </c>
      <c r="L223" s="8">
        <f>算法映射结果!L127</f>
        <v>0</v>
      </c>
      <c r="M223" s="8">
        <f>算法映射结果!M127</f>
        <v>0</v>
      </c>
      <c r="N223" s="1">
        <f>算法映射结果!N127</f>
        <v>0</v>
      </c>
    </row>
    <row r="224" spans="1:14" ht="15" x14ac:dyDescent="0.15">
      <c r="A224" s="41"/>
      <c r="B224" s="33" t="str">
        <f>算法映射结果!B128</f>
        <v>Cyptoraptor</v>
      </c>
      <c r="C224" s="5" t="str">
        <f>算法映射结果!C128</f>
        <v>映射资源消耗</v>
      </c>
      <c r="D224" s="6">
        <f>算法映射结果!D128</f>
        <v>8</v>
      </c>
      <c r="E224" s="6">
        <f>算法映射结果!E128</f>
        <v>8</v>
      </c>
      <c r="F224" s="6">
        <f>算法映射结果!F128</f>
        <v>8</v>
      </c>
      <c r="G224" s="6">
        <f>算法映射结果!G128</f>
        <v>8</v>
      </c>
      <c r="H224" s="6">
        <f>算法映射结果!H128</f>
        <v>8</v>
      </c>
      <c r="I224" s="6">
        <f>算法映射结果!I128</f>
        <v>0</v>
      </c>
      <c r="J224" s="6">
        <f>算法映射结果!J128</f>
        <v>40</v>
      </c>
      <c r="K224" s="30">
        <f>算法映射结果!K128</f>
        <v>29.767441860465116</v>
      </c>
      <c r="L224" s="35">
        <f>算法映射结果!L128</f>
        <v>0.24629599999999999</v>
      </c>
      <c r="M224" s="30">
        <f>算法映射结果!M128</f>
        <v>120.86043565654788</v>
      </c>
      <c r="N224" s="15">
        <f>算法映射结果!N128</f>
        <v>0</v>
      </c>
    </row>
    <row r="225" spans="1:14" ht="15" x14ac:dyDescent="0.15">
      <c r="A225" s="41"/>
      <c r="B225" s="34"/>
      <c r="C225" s="5" t="str">
        <f>算法映射结果!C129</f>
        <v>资源利用率</v>
      </c>
      <c r="D225" s="7">
        <f>算法映射结果!D129</f>
        <v>0</v>
      </c>
      <c r="E225" s="7">
        <f>算法映射结果!E129</f>
        <v>0</v>
      </c>
      <c r="F225" s="7">
        <f>算法映射结果!F129</f>
        <v>0</v>
      </c>
      <c r="G225" s="7">
        <f>算法映射结果!G129</f>
        <v>0.375</v>
      </c>
      <c r="H225" s="7">
        <f>算法映射结果!H129</f>
        <v>0.25</v>
      </c>
      <c r="I225" s="7" t="str">
        <f>算法映射结果!I129</f>
        <v>/</v>
      </c>
      <c r="J225" s="7">
        <f>算法映射结果!J129</f>
        <v>0.125</v>
      </c>
      <c r="K225" s="31"/>
      <c r="L225" s="36"/>
      <c r="M225" s="31"/>
      <c r="N225" s="4">
        <f>算法映射结果!N129</f>
        <v>0</v>
      </c>
    </row>
    <row r="226" spans="1:14" ht="15" x14ac:dyDescent="0.15">
      <c r="A226" s="41"/>
      <c r="B226" s="37" t="str">
        <f>算法映射结果!B130</f>
        <v>RCPA</v>
      </c>
      <c r="C226" s="5" t="str">
        <f>算法映射结果!C130</f>
        <v>映射资源消耗</v>
      </c>
      <c r="D226" s="6">
        <f>算法映射结果!D130</f>
        <v>8</v>
      </c>
      <c r="E226" s="6">
        <f>算法映射结果!E130</f>
        <v>8</v>
      </c>
      <c r="F226" s="6">
        <f>算法映射结果!F130</f>
        <v>8</v>
      </c>
      <c r="G226" s="6">
        <f>算法映射结果!G130</f>
        <v>16</v>
      </c>
      <c r="H226" s="6">
        <f>算法映射结果!H130</f>
        <v>8</v>
      </c>
      <c r="I226" s="6">
        <f>算法映射结果!I130</f>
        <v>8</v>
      </c>
      <c r="J226" s="6">
        <f>算法映射结果!J130</f>
        <v>56</v>
      </c>
      <c r="K226" s="30">
        <f>算法映射结果!K130</f>
        <v>16.452442159383033</v>
      </c>
      <c r="L226" s="35">
        <f>算法映射结果!L130</f>
        <v>0.31753599999999998</v>
      </c>
      <c r="M226" s="30">
        <f>算法映射结果!M130</f>
        <v>51.81284062085254</v>
      </c>
      <c r="N226" s="15">
        <f>算法映射结果!N130</f>
        <v>0</v>
      </c>
    </row>
    <row r="227" spans="1:14" ht="15" x14ac:dyDescent="0.15">
      <c r="A227" s="41"/>
      <c r="B227" s="38"/>
      <c r="C227" s="5" t="str">
        <f>算法映射结果!C131</f>
        <v>资源利用率</v>
      </c>
      <c r="D227" s="11">
        <f>算法映射结果!D131</f>
        <v>0</v>
      </c>
      <c r="E227" s="11">
        <f>算法映射结果!E131</f>
        <v>0</v>
      </c>
      <c r="F227" s="11">
        <f>算法映射结果!F131</f>
        <v>0</v>
      </c>
      <c r="G227" s="11">
        <f>算法映射结果!G131</f>
        <v>0.1875</v>
      </c>
      <c r="H227" s="11">
        <f>算法映射结果!H131</f>
        <v>0.25</v>
      </c>
      <c r="I227" s="11">
        <f>算法映射结果!I131</f>
        <v>0</v>
      </c>
      <c r="J227" s="11">
        <f>算法映射结果!J131</f>
        <v>8.9285714285714288E-2</v>
      </c>
      <c r="K227" s="31"/>
      <c r="L227" s="36"/>
      <c r="M227" s="31"/>
      <c r="N227" s="4">
        <f>算法映射结果!N131</f>
        <v>0</v>
      </c>
    </row>
    <row r="228" spans="1:14" ht="15" x14ac:dyDescent="0.15">
      <c r="A228" s="41"/>
      <c r="B228" s="37" t="str">
        <f>算法映射结果!B132</f>
        <v>COBRA</v>
      </c>
      <c r="C228" s="5" t="str">
        <f>算法映射结果!C132</f>
        <v>映射资源消耗</v>
      </c>
      <c r="D228" s="12">
        <f>算法映射结果!D132</f>
        <v>16</v>
      </c>
      <c r="E228" s="12">
        <f>算法映射结果!E132</f>
        <v>24</v>
      </c>
      <c r="F228" s="12">
        <f>算法映射结果!F132</f>
        <v>8</v>
      </c>
      <c r="G228" s="12">
        <f>算法映射结果!G132</f>
        <v>24</v>
      </c>
      <c r="H228" s="12">
        <f>算法映射结果!H132</f>
        <v>4</v>
      </c>
      <c r="I228" s="12">
        <f>算法映射结果!I132</f>
        <v>8</v>
      </c>
      <c r="J228" s="12">
        <f>算法映射结果!J132</f>
        <v>84</v>
      </c>
      <c r="K228" s="30">
        <f>算法映射结果!K132</f>
        <v>4.9689440993788816</v>
      </c>
      <c r="L228" s="35">
        <f>算法映射结果!L132</f>
        <v>0.312249</v>
      </c>
      <c r="M228" s="30">
        <f>算法映射结果!M132</f>
        <v>15.913402763111753</v>
      </c>
      <c r="N228" s="15">
        <f>算法映射结果!N132</f>
        <v>0</v>
      </c>
    </row>
    <row r="229" spans="1:14" ht="15" x14ac:dyDescent="0.15">
      <c r="A229" s="41"/>
      <c r="B229" s="38"/>
      <c r="C229" s="5" t="str">
        <f>算法映射结果!C133</f>
        <v>资源利用率</v>
      </c>
      <c r="D229" s="11">
        <f>算法映射结果!D133</f>
        <v>0</v>
      </c>
      <c r="E229" s="11">
        <f>算法映射结果!E133</f>
        <v>0</v>
      </c>
      <c r="F229" s="11">
        <f>算法映射结果!F133</f>
        <v>0</v>
      </c>
      <c r="G229" s="11">
        <f>算法映射结果!G133</f>
        <v>0.125</v>
      </c>
      <c r="H229" s="11">
        <f>算法映射结果!H133</f>
        <v>0.5</v>
      </c>
      <c r="I229" s="11">
        <f>算法映射结果!I133</f>
        <v>0</v>
      </c>
      <c r="J229" s="11">
        <f>算法映射结果!J133</f>
        <v>5.9523809523809521E-2</v>
      </c>
      <c r="K229" s="31"/>
      <c r="L229" s="36"/>
      <c r="M229" s="31"/>
      <c r="N229" s="4">
        <f>算法映射结果!N133</f>
        <v>0</v>
      </c>
    </row>
    <row r="230" spans="1:14" ht="15" x14ac:dyDescent="0.15">
      <c r="A230" s="41"/>
      <c r="B230" s="37" t="str">
        <f>算法映射结果!B134</f>
        <v>RPU</v>
      </c>
      <c r="C230" s="5" t="str">
        <f>算法映射结果!C134</f>
        <v>映射资源消耗</v>
      </c>
      <c r="D230" s="6">
        <f>算法映射结果!D134</f>
        <v>8</v>
      </c>
      <c r="E230" s="6">
        <f>算法映射结果!E134</f>
        <v>16</v>
      </c>
      <c r="F230" s="6">
        <f>算法映射结果!F134</f>
        <v>4</v>
      </c>
      <c r="G230" s="6">
        <f>算法映射结果!G134</f>
        <v>8</v>
      </c>
      <c r="H230" s="6">
        <f>算法映射结果!H134</f>
        <v>8</v>
      </c>
      <c r="I230" s="6">
        <f>算法映射结果!I134</f>
        <v>0</v>
      </c>
      <c r="J230" s="6">
        <f>算法映射结果!J134</f>
        <v>44</v>
      </c>
      <c r="K230" s="30">
        <f>算法映射结果!K134</f>
        <v>32</v>
      </c>
      <c r="L230" s="35">
        <f>算法映射结果!L134</f>
        <v>0.23305200000000001</v>
      </c>
      <c r="M230" s="30">
        <f>算法映射结果!M134</f>
        <v>137.30841185658136</v>
      </c>
      <c r="N230" s="15">
        <f>算法映射结果!N134</f>
        <v>0</v>
      </c>
    </row>
    <row r="231" spans="1:14" ht="15" x14ac:dyDescent="0.15">
      <c r="A231" s="41"/>
      <c r="B231" s="38"/>
      <c r="C231" s="5" t="str">
        <f>算法映射结果!C135</f>
        <v>资源利用率</v>
      </c>
      <c r="D231" s="7">
        <f>算法映射结果!D135</f>
        <v>0</v>
      </c>
      <c r="E231" s="7">
        <f>算法映射结果!E135</f>
        <v>0</v>
      </c>
      <c r="F231" s="7">
        <f>算法映射结果!F135</f>
        <v>0</v>
      </c>
      <c r="G231" s="7">
        <f>算法映射结果!G135</f>
        <v>0.375</v>
      </c>
      <c r="H231" s="7">
        <f>算法映射结果!H135</f>
        <v>0.25</v>
      </c>
      <c r="I231" s="7" t="str">
        <f>算法映射结果!I135</f>
        <v>/</v>
      </c>
      <c r="J231" s="7">
        <f>算法映射结果!J135</f>
        <v>0.11363636363636363</v>
      </c>
      <c r="K231" s="31"/>
      <c r="L231" s="36"/>
      <c r="M231" s="31"/>
      <c r="N231" s="4">
        <f>算法映射结果!N135</f>
        <v>0</v>
      </c>
    </row>
    <row r="232" spans="1:14" ht="15" x14ac:dyDescent="0.15">
      <c r="A232" s="41"/>
      <c r="B232" s="39" t="str">
        <f>算法映射结果!B136</f>
        <v>本文</v>
      </c>
      <c r="C232" s="5" t="str">
        <f>算法映射结果!C136</f>
        <v>映射资源消耗</v>
      </c>
      <c r="D232" s="14">
        <f>算法映射结果!D136</f>
        <v>7</v>
      </c>
      <c r="E232" s="14">
        <f>算法映射结果!E136</f>
        <v>7</v>
      </c>
      <c r="F232" s="14">
        <f>算法映射结果!F136</f>
        <v>3</v>
      </c>
      <c r="G232" s="14">
        <f>算法映射结果!G136</f>
        <v>6</v>
      </c>
      <c r="H232" s="14">
        <f>算法映射结果!H136</f>
        <v>4</v>
      </c>
      <c r="I232" s="14">
        <f>算法映射结果!I136</f>
        <v>4</v>
      </c>
      <c r="J232" s="14">
        <f>算法映射结果!J136</f>
        <v>31</v>
      </c>
      <c r="K232" s="30">
        <f>算法映射结果!K136</f>
        <v>32</v>
      </c>
      <c r="L232" s="35">
        <f>算法映射结果!L136</f>
        <v>0.21779699999999999</v>
      </c>
      <c r="M232" s="30">
        <f>算法映射结果!M136</f>
        <v>146.92580705886675</v>
      </c>
      <c r="N232" s="15">
        <f>算法映射结果!N136</f>
        <v>0</v>
      </c>
    </row>
    <row r="233" spans="1:14" ht="15" x14ac:dyDescent="0.15">
      <c r="A233" s="38"/>
      <c r="B233" s="40"/>
      <c r="C233" s="5" t="str">
        <f>算法映射结果!C137</f>
        <v>资源利用率</v>
      </c>
      <c r="D233" s="13">
        <f>算法映射结果!D137</f>
        <v>0</v>
      </c>
      <c r="E233" s="13">
        <f>算法映射结果!E137</f>
        <v>0</v>
      </c>
      <c r="F233" s="13">
        <f>算法映射结果!F137</f>
        <v>0</v>
      </c>
      <c r="G233" s="13">
        <f>算法映射结果!G137</f>
        <v>0.5</v>
      </c>
      <c r="H233" s="13">
        <f>算法映射结果!H137</f>
        <v>0.5</v>
      </c>
      <c r="I233" s="13">
        <f>算法映射结果!I137</f>
        <v>0</v>
      </c>
      <c r="J233" s="13">
        <f>算法映射结果!J137</f>
        <v>0.16129032258064516</v>
      </c>
      <c r="K233" s="31"/>
      <c r="L233" s="36"/>
      <c r="M233" s="31"/>
      <c r="N233" s="4">
        <f>算法映射结果!N137</f>
        <v>0</v>
      </c>
    </row>
    <row r="234" spans="1:14" ht="15" x14ac:dyDescent="0.15">
      <c r="A234" s="37" t="str">
        <f>算法映射结果!A138</f>
        <v>SQUARE</v>
      </c>
      <c r="B234" s="10">
        <f>算法映射结果!B138</f>
        <v>0</v>
      </c>
      <c r="C234" s="5" t="str">
        <f>算法映射结果!C138</f>
        <v>算法包含操作</v>
      </c>
      <c r="D234" s="6">
        <f>算法映射结果!D138</f>
        <v>0</v>
      </c>
      <c r="E234" s="6">
        <f>算法映射结果!E138</f>
        <v>0</v>
      </c>
      <c r="F234" s="6">
        <f>算法映射结果!F138</f>
        <v>0</v>
      </c>
      <c r="G234" s="6">
        <f>算法映射结果!G138</f>
        <v>4</v>
      </c>
      <c r="H234" s="6">
        <f>算法映射结果!H138</f>
        <v>4</v>
      </c>
      <c r="I234" s="6">
        <f>算法映射结果!I138</f>
        <v>4</v>
      </c>
      <c r="J234" s="6">
        <f>算法映射结果!J138</f>
        <v>12</v>
      </c>
      <c r="K234" s="8">
        <f>算法映射结果!K138</f>
        <v>0</v>
      </c>
      <c r="L234" s="8">
        <f>算法映射结果!L138</f>
        <v>0</v>
      </c>
      <c r="M234" s="8">
        <f>算法映射结果!M138</f>
        <v>0</v>
      </c>
      <c r="N234" s="1">
        <f>算法映射结果!N138</f>
        <v>0</v>
      </c>
    </row>
    <row r="235" spans="1:14" ht="15" x14ac:dyDescent="0.15">
      <c r="A235" s="41"/>
      <c r="B235" s="33" t="str">
        <f>算法映射结果!B139</f>
        <v>Cyptoraptor</v>
      </c>
      <c r="C235" s="5" t="str">
        <f>算法映射结果!C139</f>
        <v>映射资源消耗</v>
      </c>
      <c r="D235" s="6">
        <f>算法映射结果!D139</f>
        <v>12</v>
      </c>
      <c r="E235" s="6">
        <f>算法映射结果!E139</f>
        <v>12</v>
      </c>
      <c r="F235" s="6">
        <f>算法映射结果!F139</f>
        <v>12</v>
      </c>
      <c r="G235" s="6">
        <f>算法映射结果!G139</f>
        <v>12</v>
      </c>
      <c r="H235" s="6">
        <f>算法映射结果!H139</f>
        <v>12</v>
      </c>
      <c r="I235" s="6">
        <f>算法映射结果!I139</f>
        <v>0</v>
      </c>
      <c r="J235" s="6">
        <f>算法映射结果!J139</f>
        <v>60</v>
      </c>
      <c r="K235" s="30">
        <f>算法映射结果!K139</f>
        <v>59.534883720930232</v>
      </c>
      <c r="L235" s="35">
        <f>算法映射结果!L139</f>
        <v>0.36944399999999999</v>
      </c>
      <c r="M235" s="30">
        <f>算法映射结果!M139</f>
        <v>161.14724754206384</v>
      </c>
      <c r="N235" s="15">
        <f>算法映射结果!N139</f>
        <v>0</v>
      </c>
    </row>
    <row r="236" spans="1:14" ht="15" x14ac:dyDescent="0.15">
      <c r="A236" s="41"/>
      <c r="B236" s="34"/>
      <c r="C236" s="5" t="str">
        <f>算法映射结果!C140</f>
        <v>资源利用率</v>
      </c>
      <c r="D236" s="7">
        <f>算法映射结果!D140</f>
        <v>0</v>
      </c>
      <c r="E236" s="7">
        <f>算法映射结果!E140</f>
        <v>0</v>
      </c>
      <c r="F236" s="7">
        <f>算法映射结果!F140</f>
        <v>0</v>
      </c>
      <c r="G236" s="7">
        <f>算法映射结果!G140</f>
        <v>0.33333333333333331</v>
      </c>
      <c r="H236" s="7">
        <f>算法映射结果!H140</f>
        <v>0.33333333333333331</v>
      </c>
      <c r="I236" s="7" t="str">
        <f>算法映射结果!I140</f>
        <v>/</v>
      </c>
      <c r="J236" s="7">
        <f>算法映射结果!J140</f>
        <v>0.2</v>
      </c>
      <c r="K236" s="31"/>
      <c r="L236" s="36"/>
      <c r="M236" s="31"/>
      <c r="N236" s="4">
        <f>算法映射结果!N140</f>
        <v>0</v>
      </c>
    </row>
    <row r="237" spans="1:14" ht="15" x14ac:dyDescent="0.15">
      <c r="A237" s="41"/>
      <c r="B237" s="37" t="str">
        <f>算法映射结果!B141</f>
        <v>RCPA</v>
      </c>
      <c r="C237" s="5" t="str">
        <f>算法映射结果!C141</f>
        <v>映射资源消耗</v>
      </c>
      <c r="D237" s="6">
        <f>算法映射结果!D141</f>
        <v>12</v>
      </c>
      <c r="E237" s="6">
        <f>算法映射结果!E141</f>
        <v>12</v>
      </c>
      <c r="F237" s="6">
        <f>算法映射结果!F141</f>
        <v>12</v>
      </c>
      <c r="G237" s="6">
        <f>算法映射结果!G141</f>
        <v>24</v>
      </c>
      <c r="H237" s="6">
        <f>算法映射结果!H141</f>
        <v>12</v>
      </c>
      <c r="I237" s="6">
        <f>算法映射结果!I141</f>
        <v>12</v>
      </c>
      <c r="J237" s="6">
        <f>算法映射结果!J141</f>
        <v>84</v>
      </c>
      <c r="K237" s="30">
        <f>算法映射结果!K141</f>
        <v>32.904884318766065</v>
      </c>
      <c r="L237" s="35">
        <f>算法映射结果!L141</f>
        <v>0.47630400000000001</v>
      </c>
      <c r="M237" s="30">
        <f>算法映射结果!M141</f>
        <v>69.083787494470059</v>
      </c>
      <c r="N237" s="15">
        <f>算法映射结果!N141</f>
        <v>0</v>
      </c>
    </row>
    <row r="238" spans="1:14" ht="15" x14ac:dyDescent="0.15">
      <c r="A238" s="41"/>
      <c r="B238" s="38"/>
      <c r="C238" s="5" t="str">
        <f>算法映射结果!C142</f>
        <v>资源利用率</v>
      </c>
      <c r="D238" s="11">
        <f>算法映射结果!D142</f>
        <v>0</v>
      </c>
      <c r="E238" s="11">
        <f>算法映射结果!E142</f>
        <v>0</v>
      </c>
      <c r="F238" s="11">
        <f>算法映射结果!F142</f>
        <v>0</v>
      </c>
      <c r="G238" s="11">
        <f>算法映射结果!G142</f>
        <v>0.16666666666666666</v>
      </c>
      <c r="H238" s="11">
        <f>算法映射结果!H142</f>
        <v>0.33333333333333331</v>
      </c>
      <c r="I238" s="11">
        <f>算法映射结果!I142</f>
        <v>0.33333333333333331</v>
      </c>
      <c r="J238" s="11">
        <f>算法映射结果!J142</f>
        <v>0.14285714285714285</v>
      </c>
      <c r="K238" s="31"/>
      <c r="L238" s="36"/>
      <c r="M238" s="31"/>
      <c r="N238" s="4">
        <f>算法映射结果!N142</f>
        <v>0</v>
      </c>
    </row>
    <row r="239" spans="1:14" ht="15" x14ac:dyDescent="0.15">
      <c r="A239" s="41"/>
      <c r="B239" s="37" t="str">
        <f>算法映射结果!B143</f>
        <v>COBRA</v>
      </c>
      <c r="C239" s="5" t="str">
        <f>算法映射结果!C143</f>
        <v>映射资源消耗</v>
      </c>
      <c r="D239" s="12" t="str">
        <f>算法映射结果!D143</f>
        <v>/</v>
      </c>
      <c r="E239" s="12" t="str">
        <f>算法映射结果!E143</f>
        <v>/</v>
      </c>
      <c r="F239" s="12" t="str">
        <f>算法映射结果!F143</f>
        <v>/</v>
      </c>
      <c r="G239" s="12" t="str">
        <f>算法映射结果!G143</f>
        <v>/</v>
      </c>
      <c r="H239" s="12" t="str">
        <f>算法映射结果!H143</f>
        <v>/</v>
      </c>
      <c r="I239" s="12" t="str">
        <f>算法映射结果!I143</f>
        <v>/</v>
      </c>
      <c r="J239" s="12" t="str">
        <f>算法映射结果!J143</f>
        <v>/</v>
      </c>
      <c r="K239" s="30" t="str">
        <f>算法映射结果!K143</f>
        <v>/</v>
      </c>
      <c r="L239" s="30" t="str">
        <f>算法映射结果!L143</f>
        <v>/</v>
      </c>
      <c r="M239" s="30" t="str">
        <f>算法映射结果!M143</f>
        <v>/</v>
      </c>
      <c r="N239" s="15">
        <f>算法映射结果!N143</f>
        <v>0</v>
      </c>
    </row>
    <row r="240" spans="1:14" ht="15" x14ac:dyDescent="0.15">
      <c r="A240" s="41"/>
      <c r="B240" s="38"/>
      <c r="C240" s="5" t="str">
        <f>算法映射结果!C144</f>
        <v>资源利用率</v>
      </c>
      <c r="D240" s="12" t="str">
        <f>算法映射结果!D144</f>
        <v>/</v>
      </c>
      <c r="E240" s="12" t="str">
        <f>算法映射结果!E144</f>
        <v>/</v>
      </c>
      <c r="F240" s="12" t="str">
        <f>算法映射结果!F144</f>
        <v>/</v>
      </c>
      <c r="G240" s="12" t="str">
        <f>算法映射结果!G144</f>
        <v>/</v>
      </c>
      <c r="H240" s="12" t="str">
        <f>算法映射结果!H144</f>
        <v>/</v>
      </c>
      <c r="I240" s="12" t="str">
        <f>算法映射结果!I144</f>
        <v>/</v>
      </c>
      <c r="J240" s="12" t="str">
        <f>算法映射结果!J144</f>
        <v>/</v>
      </c>
      <c r="K240" s="31"/>
      <c r="L240" s="31"/>
      <c r="M240" s="31"/>
      <c r="N240" s="4">
        <f>算法映射结果!N144</f>
        <v>0</v>
      </c>
    </row>
    <row r="241" spans="1:14" ht="15" x14ac:dyDescent="0.15">
      <c r="A241" s="41"/>
      <c r="B241" s="37" t="str">
        <f>算法映射结果!B145</f>
        <v>RPU</v>
      </c>
      <c r="C241" s="5" t="str">
        <f>算法映射结果!C145</f>
        <v>映射资源消耗</v>
      </c>
      <c r="D241" s="6">
        <f>算法映射结果!D145</f>
        <v>16</v>
      </c>
      <c r="E241" s="6">
        <f>算法映射结果!E145</f>
        <v>32</v>
      </c>
      <c r="F241" s="6">
        <f>算法映射结果!F145</f>
        <v>8</v>
      </c>
      <c r="G241" s="6">
        <f>算法映射结果!G145</f>
        <v>16</v>
      </c>
      <c r="H241" s="6">
        <f>算法映射结果!H145</f>
        <v>16</v>
      </c>
      <c r="I241" s="6">
        <f>算法映射结果!I145</f>
        <v>0</v>
      </c>
      <c r="J241" s="6">
        <f>算法映射结果!J145</f>
        <v>88</v>
      </c>
      <c r="K241" s="30">
        <f>算法映射结果!K145</f>
        <v>64</v>
      </c>
      <c r="L241" s="35">
        <f>算法映射结果!L145</f>
        <v>0.46610400000000002</v>
      </c>
      <c r="M241" s="30">
        <f>算法映射结果!M145</f>
        <v>137.30841185658136</v>
      </c>
      <c r="N241" s="15">
        <f>算法映射结果!N145</f>
        <v>0</v>
      </c>
    </row>
    <row r="242" spans="1:14" ht="15" x14ac:dyDescent="0.15">
      <c r="A242" s="41"/>
      <c r="B242" s="38"/>
      <c r="C242" s="5" t="str">
        <f>算法映射结果!C146</f>
        <v>资源利用率</v>
      </c>
      <c r="D242" s="7">
        <f>算法映射结果!D146</f>
        <v>0</v>
      </c>
      <c r="E242" s="7">
        <f>算法映射结果!E146</f>
        <v>0</v>
      </c>
      <c r="F242" s="7">
        <f>算法映射结果!F146</f>
        <v>0</v>
      </c>
      <c r="G242" s="7">
        <f>算法映射结果!G146</f>
        <v>0.25</v>
      </c>
      <c r="H242" s="7">
        <f>算法映射结果!H146</f>
        <v>0.25</v>
      </c>
      <c r="I242" s="7" t="str">
        <f>算法映射结果!I146</f>
        <v>/</v>
      </c>
      <c r="J242" s="7">
        <f>算法映射结果!J146</f>
        <v>0.13636363636363635</v>
      </c>
      <c r="K242" s="31"/>
      <c r="L242" s="36"/>
      <c r="M242" s="31"/>
      <c r="N242" s="4">
        <f>算法映射结果!N146</f>
        <v>0</v>
      </c>
    </row>
    <row r="243" spans="1:14" ht="15" x14ac:dyDescent="0.15">
      <c r="A243" s="41"/>
      <c r="B243" s="39" t="str">
        <f>算法映射结果!B147</f>
        <v>本文</v>
      </c>
      <c r="C243" s="5" t="str">
        <f>算法映射结果!C147</f>
        <v>映射资源消耗</v>
      </c>
      <c r="D243" s="14">
        <f>算法映射结果!D147</f>
        <v>7</v>
      </c>
      <c r="E243" s="14">
        <f>算法映射结果!E147</f>
        <v>7</v>
      </c>
      <c r="F243" s="14">
        <f>算法映射结果!F147</f>
        <v>3</v>
      </c>
      <c r="G243" s="14">
        <f>算法映射结果!G147</f>
        <v>6</v>
      </c>
      <c r="H243" s="14">
        <f>算法映射结果!H147</f>
        <v>4</v>
      </c>
      <c r="I243" s="14">
        <f>算法映射结果!I147</f>
        <v>4</v>
      </c>
      <c r="J243" s="14">
        <f>算法映射结果!J147</f>
        <v>31</v>
      </c>
      <c r="K243" s="30">
        <f>算法映射结果!K147</f>
        <v>64</v>
      </c>
      <c r="L243" s="35">
        <f>算法映射结果!L147</f>
        <v>0.21779699999999999</v>
      </c>
      <c r="M243" s="30">
        <f>算法映射结果!M147</f>
        <v>293.8516141177335</v>
      </c>
      <c r="N243" s="15">
        <f>算法映射结果!N147</f>
        <v>0</v>
      </c>
    </row>
    <row r="244" spans="1:14" ht="15" x14ac:dyDescent="0.15">
      <c r="A244" s="38"/>
      <c r="B244" s="40"/>
      <c r="C244" s="5" t="str">
        <f>算法映射结果!C148</f>
        <v>资源利用率</v>
      </c>
      <c r="D244" s="13">
        <f>算法映射结果!D148</f>
        <v>0</v>
      </c>
      <c r="E244" s="13">
        <f>算法映射结果!E148</f>
        <v>0</v>
      </c>
      <c r="F244" s="13">
        <f>算法映射结果!F148</f>
        <v>0</v>
      </c>
      <c r="G244" s="13">
        <f>算法映射结果!G148</f>
        <v>0.66666666666666663</v>
      </c>
      <c r="H244" s="13">
        <f>算法映射结果!H148</f>
        <v>1</v>
      </c>
      <c r="I244" s="13">
        <f>算法映射结果!I148</f>
        <v>1</v>
      </c>
      <c r="J244" s="13">
        <f>算法映射结果!J148</f>
        <v>0.38709677419354838</v>
      </c>
      <c r="K244" s="31"/>
      <c r="L244" s="36"/>
      <c r="M244" s="31"/>
      <c r="N244" s="4">
        <f>算法映射结果!N148</f>
        <v>0</v>
      </c>
    </row>
    <row r="245" spans="1:14" ht="15" x14ac:dyDescent="0.15">
      <c r="A245" s="37" t="str">
        <f>算法映射结果!A149</f>
        <v>M6</v>
      </c>
      <c r="B245" s="10">
        <f>算法映射结果!B149</f>
        <v>0</v>
      </c>
      <c r="C245" s="5" t="str">
        <f>算法映射结果!C149</f>
        <v>算法包含操作</v>
      </c>
      <c r="D245" s="6">
        <f>算法映射结果!D149</f>
        <v>6</v>
      </c>
      <c r="E245" s="6">
        <f>算法映射结果!E149</f>
        <v>3</v>
      </c>
      <c r="F245" s="6">
        <f>算法映射结果!F149</f>
        <v>0</v>
      </c>
      <c r="G245" s="6">
        <f>算法映射结果!G149</f>
        <v>1</v>
      </c>
      <c r="H245" s="6">
        <f>算法映射结果!H149</f>
        <v>0</v>
      </c>
      <c r="I245" s="6">
        <f>算法映射结果!I149</f>
        <v>0</v>
      </c>
      <c r="J245" s="6">
        <f>算法映射结果!J149</f>
        <v>10</v>
      </c>
      <c r="K245" s="8">
        <f>算法映射结果!K149</f>
        <v>0</v>
      </c>
      <c r="L245" s="8">
        <f>算法映射结果!L149</f>
        <v>0</v>
      </c>
      <c r="M245" s="8">
        <f>算法映射结果!M149</f>
        <v>0</v>
      </c>
      <c r="N245" s="1">
        <f>算法映射结果!N149</f>
        <v>0</v>
      </c>
    </row>
    <row r="246" spans="1:14" ht="15" x14ac:dyDescent="0.15">
      <c r="A246" s="41"/>
      <c r="B246" s="33" t="str">
        <f>算法映射结果!B150</f>
        <v>Cyptoraptor</v>
      </c>
      <c r="C246" s="5" t="str">
        <f>算法映射结果!C150</f>
        <v>映射资源消耗</v>
      </c>
      <c r="D246" s="6">
        <f>算法映射结果!D150</f>
        <v>36</v>
      </c>
      <c r="E246" s="6">
        <f>算法映射结果!E150</f>
        <v>36</v>
      </c>
      <c r="F246" s="6">
        <f>算法映射结果!F150</f>
        <v>36</v>
      </c>
      <c r="G246" s="6">
        <f>算法映射结果!G150</f>
        <v>36</v>
      </c>
      <c r="H246" s="6">
        <f>算法映射结果!H150</f>
        <v>36</v>
      </c>
      <c r="I246" s="6">
        <f>算法映射结果!I150</f>
        <v>0</v>
      </c>
      <c r="J246" s="6">
        <f>算法映射结果!J150</f>
        <v>180</v>
      </c>
      <c r="K246" s="30">
        <f>算法映射结果!K150</f>
        <v>29.767441860465116</v>
      </c>
      <c r="L246" s="35">
        <f>算法映射结果!L150</f>
        <v>1.1083320000000001</v>
      </c>
      <c r="M246" s="30">
        <f>算法映射结果!M150</f>
        <v>26.857874590343972</v>
      </c>
      <c r="N246" s="15">
        <f>算法映射结果!N150</f>
        <v>0</v>
      </c>
    </row>
    <row r="247" spans="1:14" ht="15" x14ac:dyDescent="0.15">
      <c r="A247" s="41"/>
      <c r="B247" s="34"/>
      <c r="C247" s="5" t="str">
        <f>算法映射结果!C151</f>
        <v>资源利用率</v>
      </c>
      <c r="D247" s="7">
        <f>算法映射结果!D151</f>
        <v>0.16666666666666666</v>
      </c>
      <c r="E247" s="7">
        <f>算法映射结果!E151</f>
        <v>8.3333333333333329E-2</v>
      </c>
      <c r="F247" s="7">
        <f>算法映射结果!F151</f>
        <v>0</v>
      </c>
      <c r="G247" s="7">
        <f>算法映射结果!G151</f>
        <v>2.7777777777777776E-2</v>
      </c>
      <c r="H247" s="7">
        <f>算法映射结果!H151</f>
        <v>0</v>
      </c>
      <c r="I247" s="7" t="str">
        <f>算法映射结果!I151</f>
        <v>/</v>
      </c>
      <c r="J247" s="7">
        <f>算法映射结果!J151</f>
        <v>5.5555555555555552E-2</v>
      </c>
      <c r="K247" s="31"/>
      <c r="L247" s="36"/>
      <c r="M247" s="31"/>
      <c r="N247" s="4">
        <f>算法映射结果!N151</f>
        <v>0</v>
      </c>
    </row>
    <row r="248" spans="1:14" ht="15" x14ac:dyDescent="0.15">
      <c r="A248" s="41"/>
      <c r="B248" s="37" t="str">
        <f>算法映射结果!B152</f>
        <v>RCPA</v>
      </c>
      <c r="C248" s="5" t="str">
        <f>算法映射结果!C152</f>
        <v>映射资源消耗</v>
      </c>
      <c r="D248" s="6">
        <f>算法映射结果!D152</f>
        <v>36</v>
      </c>
      <c r="E248" s="6">
        <f>算法映射结果!E152</f>
        <v>36</v>
      </c>
      <c r="F248" s="6">
        <f>算法映射结果!F152</f>
        <v>36</v>
      </c>
      <c r="G248" s="6">
        <f>算法映射结果!G152</f>
        <v>72</v>
      </c>
      <c r="H248" s="6">
        <f>算法映射结果!H152</f>
        <v>36</v>
      </c>
      <c r="I248" s="6">
        <f>算法映射结果!I152</f>
        <v>36</v>
      </c>
      <c r="J248" s="6">
        <f>算法映射结果!J152</f>
        <v>252</v>
      </c>
      <c r="K248" s="30">
        <f>算法映射结果!K152</f>
        <v>16.452442159383033</v>
      </c>
      <c r="L248" s="35">
        <f>算法映射结果!L152</f>
        <v>1.428912</v>
      </c>
      <c r="M248" s="30">
        <f>算法映射结果!M152</f>
        <v>11.513964582411676</v>
      </c>
      <c r="N248" s="15">
        <f>算法映射结果!N152</f>
        <v>0</v>
      </c>
    </row>
    <row r="249" spans="1:14" ht="15" x14ac:dyDescent="0.15">
      <c r="A249" s="41"/>
      <c r="B249" s="38"/>
      <c r="C249" s="5" t="str">
        <f>算法映射结果!C153</f>
        <v>资源利用率</v>
      </c>
      <c r="D249" s="11">
        <f>算法映射结果!D153</f>
        <v>0.16666666666666666</v>
      </c>
      <c r="E249" s="11">
        <f>算法映射结果!E153</f>
        <v>8.3333333333333329E-2</v>
      </c>
      <c r="F249" s="11">
        <f>算法映射结果!F153</f>
        <v>0</v>
      </c>
      <c r="G249" s="11">
        <f>算法映射结果!G153</f>
        <v>1.3888888888888888E-2</v>
      </c>
      <c r="H249" s="11">
        <f>算法映射结果!H153</f>
        <v>0</v>
      </c>
      <c r="I249" s="11">
        <f>算法映射结果!I153</f>
        <v>0</v>
      </c>
      <c r="J249" s="11">
        <f>算法映射结果!J153</f>
        <v>3.968253968253968E-2</v>
      </c>
      <c r="K249" s="31"/>
      <c r="L249" s="36"/>
      <c r="M249" s="31"/>
      <c r="N249" s="4">
        <f>算法映射结果!N153</f>
        <v>0</v>
      </c>
    </row>
    <row r="250" spans="1:14" ht="15" x14ac:dyDescent="0.15">
      <c r="A250" s="41"/>
      <c r="B250" s="37" t="str">
        <f>算法映射结果!B154</f>
        <v>COBRA</v>
      </c>
      <c r="C250" s="5" t="str">
        <f>算法映射结果!C154</f>
        <v>映射资源消耗</v>
      </c>
      <c r="D250" s="12">
        <f>算法映射结果!D154</f>
        <v>32</v>
      </c>
      <c r="E250" s="12">
        <f>算法映射结果!E154</f>
        <v>48</v>
      </c>
      <c r="F250" s="12">
        <f>算法映射结果!F154</f>
        <v>16</v>
      </c>
      <c r="G250" s="12">
        <f>算法映射结果!G154</f>
        <v>48</v>
      </c>
      <c r="H250" s="12">
        <f>算法映射结果!H154</f>
        <v>8</v>
      </c>
      <c r="I250" s="12">
        <f>算法映射结果!I154</f>
        <v>16</v>
      </c>
      <c r="J250" s="12">
        <f>算法映射结果!J154</f>
        <v>168</v>
      </c>
      <c r="K250" s="30">
        <f>算法映射结果!K154</f>
        <v>4.9689440993788816</v>
      </c>
      <c r="L250" s="35">
        <f>算法映射结果!L154</f>
        <v>0.624498</v>
      </c>
      <c r="M250" s="30">
        <f>算法映射结果!M154</f>
        <v>7.9567013815558765</v>
      </c>
      <c r="N250" s="15">
        <f>算法映射结果!N154</f>
        <v>0</v>
      </c>
    </row>
    <row r="251" spans="1:14" ht="15" x14ac:dyDescent="0.15">
      <c r="A251" s="41"/>
      <c r="B251" s="38"/>
      <c r="C251" s="5" t="str">
        <f>算法映射结果!C155</f>
        <v>资源利用率</v>
      </c>
      <c r="D251" s="11">
        <f>算法映射结果!D155</f>
        <v>0.1875</v>
      </c>
      <c r="E251" s="11">
        <f>算法映射结果!E155</f>
        <v>6.25E-2</v>
      </c>
      <c r="F251" s="11">
        <f>算法映射结果!F155</f>
        <v>0</v>
      </c>
      <c r="G251" s="11">
        <f>算法映射结果!G155</f>
        <v>2.0833333333333332E-2</v>
      </c>
      <c r="H251" s="11">
        <f>算法映射结果!H155</f>
        <v>0</v>
      </c>
      <c r="I251" s="11">
        <f>算法映射结果!I155</f>
        <v>0</v>
      </c>
      <c r="J251" s="11">
        <f>算法映射结果!J155</f>
        <v>5.9523809523809521E-2</v>
      </c>
      <c r="K251" s="31"/>
      <c r="L251" s="36"/>
      <c r="M251" s="31"/>
      <c r="N251" s="4">
        <f>算法映射结果!N155</f>
        <v>0</v>
      </c>
    </row>
    <row r="252" spans="1:14" ht="15" x14ac:dyDescent="0.15">
      <c r="A252" s="41"/>
      <c r="B252" s="37" t="str">
        <f>算法映射结果!B156</f>
        <v>RPU</v>
      </c>
      <c r="C252" s="5" t="str">
        <f>算法映射结果!C156</f>
        <v>映射资源消耗</v>
      </c>
      <c r="D252" s="6">
        <f>算法映射结果!D156</f>
        <v>36</v>
      </c>
      <c r="E252" s="6">
        <f>算法映射结果!E156</f>
        <v>72</v>
      </c>
      <c r="F252" s="6">
        <f>算法映射结果!F156</f>
        <v>18</v>
      </c>
      <c r="G252" s="6">
        <f>算法映射结果!G156</f>
        <v>36</v>
      </c>
      <c r="H252" s="6">
        <f>算法映射结果!H156</f>
        <v>36</v>
      </c>
      <c r="I252" s="6">
        <f>算法映射结果!I156</f>
        <v>0</v>
      </c>
      <c r="J252" s="6">
        <f>算法映射结果!J156</f>
        <v>198</v>
      </c>
      <c r="K252" s="30">
        <f>算法映射结果!K156</f>
        <v>32</v>
      </c>
      <c r="L252" s="35">
        <f>算法映射结果!L156</f>
        <v>1.0487340000000001</v>
      </c>
      <c r="M252" s="30">
        <f>算法映射结果!M156</f>
        <v>30.512980412573636</v>
      </c>
      <c r="N252" s="15">
        <f>算法映射结果!N156</f>
        <v>0</v>
      </c>
    </row>
    <row r="253" spans="1:14" ht="15" x14ac:dyDescent="0.15">
      <c r="A253" s="41"/>
      <c r="B253" s="38"/>
      <c r="C253" s="5" t="str">
        <f>算法映射结果!C157</f>
        <v>资源利用率</v>
      </c>
      <c r="D253" s="7">
        <f>算法映射结果!D157</f>
        <v>0.16666666666666666</v>
      </c>
      <c r="E253" s="7">
        <f>算法映射结果!E157</f>
        <v>4.1666666666666664E-2</v>
      </c>
      <c r="F253" s="7">
        <f>算法映射结果!F157</f>
        <v>0</v>
      </c>
      <c r="G253" s="7">
        <f>算法映射结果!G157</f>
        <v>2.7777777777777776E-2</v>
      </c>
      <c r="H253" s="7">
        <f>算法映射结果!H157</f>
        <v>0</v>
      </c>
      <c r="I253" s="7" t="str">
        <f>算法映射结果!I157</f>
        <v>/</v>
      </c>
      <c r="J253" s="7">
        <f>算法映射结果!J157</f>
        <v>5.0505050505050504E-2</v>
      </c>
      <c r="K253" s="31"/>
      <c r="L253" s="36"/>
      <c r="M253" s="31"/>
      <c r="N253" s="4">
        <f>算法映射结果!N157</f>
        <v>0</v>
      </c>
    </row>
    <row r="254" spans="1:14" ht="15" x14ac:dyDescent="0.15">
      <c r="A254" s="41"/>
      <c r="B254" s="39" t="str">
        <f>算法映射结果!B158</f>
        <v>本文</v>
      </c>
      <c r="C254" s="5" t="str">
        <f>算法映射结果!C158</f>
        <v>映射资源消耗</v>
      </c>
      <c r="D254" s="14">
        <f>算法映射结果!D158</f>
        <v>21</v>
      </c>
      <c r="E254" s="14">
        <f>算法映射结果!E158</f>
        <v>21</v>
      </c>
      <c r="F254" s="14">
        <f>算法映射结果!F158</f>
        <v>9</v>
      </c>
      <c r="G254" s="14">
        <f>算法映射结果!G158</f>
        <v>18</v>
      </c>
      <c r="H254" s="14">
        <f>算法映射结果!H158</f>
        <v>12</v>
      </c>
      <c r="I254" s="14">
        <f>算法映射结果!I158</f>
        <v>12</v>
      </c>
      <c r="J254" s="14">
        <f>算法映射结果!J158</f>
        <v>93</v>
      </c>
      <c r="K254" s="30">
        <f>算法映射结果!K158</f>
        <v>32</v>
      </c>
      <c r="L254" s="35">
        <f>算法映射结果!L158</f>
        <v>0.65339100000000006</v>
      </c>
      <c r="M254" s="30">
        <f>算法映射结果!M158</f>
        <v>48.975269019622246</v>
      </c>
      <c r="N254" s="15">
        <f>算法映射结果!N158</f>
        <v>0</v>
      </c>
    </row>
    <row r="255" spans="1:14" ht="15" x14ac:dyDescent="0.15">
      <c r="A255" s="38"/>
      <c r="B255" s="40"/>
      <c r="C255" s="5" t="str">
        <f>算法映射结果!C159</f>
        <v>资源利用率</v>
      </c>
      <c r="D255" s="13">
        <f>算法映射结果!D159</f>
        <v>0.2857142857142857</v>
      </c>
      <c r="E255" s="13">
        <f>算法映射结果!E159</f>
        <v>0.14285714285714285</v>
      </c>
      <c r="F255" s="13">
        <f>算法映射结果!F159</f>
        <v>0</v>
      </c>
      <c r="G255" s="13">
        <f>算法映射结果!G159</f>
        <v>5.5555555555555552E-2</v>
      </c>
      <c r="H255" s="13">
        <f>算法映射结果!H159</f>
        <v>0</v>
      </c>
      <c r="I255" s="13">
        <f>算法映射结果!I159</f>
        <v>0</v>
      </c>
      <c r="J255" s="13">
        <f>算法映射结果!J159</f>
        <v>0.10752688172043011</v>
      </c>
      <c r="K255" s="31"/>
      <c r="L255" s="36"/>
      <c r="M255" s="31"/>
      <c r="N255" s="4">
        <f>算法映射结果!N159</f>
        <v>0</v>
      </c>
    </row>
    <row r="256" spans="1:14" ht="15" x14ac:dyDescent="0.15">
      <c r="A256" s="37" t="str">
        <f>算法映射结果!A160</f>
        <v>SHARK</v>
      </c>
      <c r="B256" s="10">
        <f>算法映射结果!B160</f>
        <v>0</v>
      </c>
      <c r="C256" s="5" t="str">
        <f>算法映射结果!C160</f>
        <v>算法包含操作</v>
      </c>
      <c r="D256" s="6">
        <f>算法映射结果!D160</f>
        <v>0</v>
      </c>
      <c r="E256" s="6">
        <f>算法映射结果!E160</f>
        <v>0</v>
      </c>
      <c r="F256" s="6">
        <f>算法映射结果!F160</f>
        <v>0</v>
      </c>
      <c r="G256" s="6">
        <f>算法映射结果!G160</f>
        <v>2</v>
      </c>
      <c r="H256" s="6">
        <f>算法映射结果!H160</f>
        <v>2</v>
      </c>
      <c r="I256" s="6">
        <f>算法映射结果!I160</f>
        <v>2</v>
      </c>
      <c r="J256" s="6">
        <f>算法映射结果!J160</f>
        <v>6</v>
      </c>
      <c r="K256" s="8">
        <f>算法映射结果!K160</f>
        <v>0</v>
      </c>
      <c r="L256" s="8">
        <f>算法映射结果!L160</f>
        <v>0</v>
      </c>
      <c r="M256" s="8">
        <f>算法映射结果!M160</f>
        <v>0</v>
      </c>
      <c r="N256" s="1">
        <f>算法映射结果!N160</f>
        <v>0</v>
      </c>
    </row>
    <row r="257" spans="1:14" ht="15" x14ac:dyDescent="0.15">
      <c r="A257" s="41"/>
      <c r="B257" s="33" t="str">
        <f>算法映射结果!B161</f>
        <v>Cyptoraptor</v>
      </c>
      <c r="C257" s="5" t="str">
        <f>算法映射结果!C161</f>
        <v>映射资源消耗</v>
      </c>
      <c r="D257" s="6">
        <f>算法映射结果!D161</f>
        <v>8</v>
      </c>
      <c r="E257" s="6">
        <f>算法映射结果!E161</f>
        <v>8</v>
      </c>
      <c r="F257" s="6">
        <f>算法映射结果!F161</f>
        <v>8</v>
      </c>
      <c r="G257" s="6">
        <f>算法映射结果!G161</f>
        <v>8</v>
      </c>
      <c r="H257" s="6">
        <f>算法映射结果!H161</f>
        <v>8</v>
      </c>
      <c r="I257" s="6">
        <f>算法映射结果!I161</f>
        <v>0</v>
      </c>
      <c r="J257" s="6">
        <f>算法映射结果!J161</f>
        <v>40</v>
      </c>
      <c r="K257" s="30">
        <f>算法映射结果!K161</f>
        <v>29.767441860465116</v>
      </c>
      <c r="L257" s="35">
        <f>算法映射结果!L161</f>
        <v>0.24629599999999999</v>
      </c>
      <c r="M257" s="30">
        <f>算法映射结果!M161</f>
        <v>120.86043565654788</v>
      </c>
      <c r="N257" s="15">
        <f>算法映射结果!N161</f>
        <v>0</v>
      </c>
    </row>
    <row r="258" spans="1:14" ht="15" x14ac:dyDescent="0.15">
      <c r="A258" s="41"/>
      <c r="B258" s="34"/>
      <c r="C258" s="5" t="str">
        <f>算法映射结果!C162</f>
        <v>资源利用率</v>
      </c>
      <c r="D258" s="7">
        <f>算法映射结果!D162</f>
        <v>0</v>
      </c>
      <c r="E258" s="7">
        <f>算法映射结果!E162</f>
        <v>0</v>
      </c>
      <c r="F258" s="7">
        <f>算法映射结果!F162</f>
        <v>0</v>
      </c>
      <c r="G258" s="7">
        <f>算法映射结果!G162</f>
        <v>0.25</v>
      </c>
      <c r="H258" s="7">
        <f>算法映射结果!H162</f>
        <v>0.25</v>
      </c>
      <c r="I258" s="7" t="str">
        <f>算法映射结果!I162</f>
        <v>/</v>
      </c>
      <c r="J258" s="7">
        <f>算法映射结果!J162</f>
        <v>0.15</v>
      </c>
      <c r="K258" s="31"/>
      <c r="L258" s="36"/>
      <c r="M258" s="31"/>
      <c r="N258" s="4">
        <f>算法映射结果!N162</f>
        <v>0</v>
      </c>
    </row>
    <row r="259" spans="1:14" ht="15" x14ac:dyDescent="0.15">
      <c r="A259" s="41"/>
      <c r="B259" s="37" t="str">
        <f>算法映射结果!B163</f>
        <v>RCPA</v>
      </c>
      <c r="C259" s="5" t="str">
        <f>算法映射结果!C163</f>
        <v>映射资源消耗</v>
      </c>
      <c r="D259" s="6">
        <f>算法映射结果!D163</f>
        <v>8</v>
      </c>
      <c r="E259" s="6">
        <f>算法映射结果!E163</f>
        <v>8</v>
      </c>
      <c r="F259" s="6">
        <f>算法映射结果!F163</f>
        <v>8</v>
      </c>
      <c r="G259" s="6">
        <f>算法映射结果!G163</f>
        <v>16</v>
      </c>
      <c r="H259" s="6">
        <f>算法映射结果!H163</f>
        <v>8</v>
      </c>
      <c r="I259" s="6">
        <f>算法映射结果!I163</f>
        <v>8</v>
      </c>
      <c r="J259" s="6">
        <f>算法映射结果!J163</f>
        <v>56</v>
      </c>
      <c r="K259" s="30">
        <f>算法映射结果!K163</f>
        <v>16.452442159383033</v>
      </c>
      <c r="L259" s="35">
        <f>算法映射结果!L163</f>
        <v>0.31753599999999998</v>
      </c>
      <c r="M259" s="30">
        <f>算法映射结果!M163</f>
        <v>51.81284062085254</v>
      </c>
      <c r="N259" s="15">
        <f>算法映射结果!N163</f>
        <v>0</v>
      </c>
    </row>
    <row r="260" spans="1:14" ht="15" x14ac:dyDescent="0.15">
      <c r="A260" s="41"/>
      <c r="B260" s="38"/>
      <c r="C260" s="5" t="str">
        <f>算法映射结果!C164</f>
        <v>资源利用率</v>
      </c>
      <c r="D260" s="11">
        <f>算法映射结果!D164</f>
        <v>0</v>
      </c>
      <c r="E260" s="11">
        <f>算法映射结果!E164</f>
        <v>0</v>
      </c>
      <c r="F260" s="11">
        <f>算法映射结果!F164</f>
        <v>0</v>
      </c>
      <c r="G260" s="11">
        <f>算法映射结果!G164</f>
        <v>0.125</v>
      </c>
      <c r="H260" s="11">
        <f>算法映射结果!H164</f>
        <v>0.25</v>
      </c>
      <c r="I260" s="11">
        <f>算法映射结果!I164</f>
        <v>0.25</v>
      </c>
      <c r="J260" s="11">
        <f>算法映射结果!J164</f>
        <v>0.10714285714285714</v>
      </c>
      <c r="K260" s="31"/>
      <c r="L260" s="36"/>
      <c r="M260" s="31"/>
      <c r="N260" s="4">
        <f>算法映射结果!N164</f>
        <v>0</v>
      </c>
    </row>
    <row r="261" spans="1:14" ht="15" x14ac:dyDescent="0.15">
      <c r="A261" s="41"/>
      <c r="B261" s="37" t="str">
        <f>算法映射结果!B165</f>
        <v>COBRA</v>
      </c>
      <c r="C261" s="5" t="str">
        <f>算法映射结果!C165</f>
        <v>映射资源消耗</v>
      </c>
      <c r="D261" s="12">
        <f>算法映射结果!D165</f>
        <v>8</v>
      </c>
      <c r="E261" s="12">
        <f>算法映射结果!E165</f>
        <v>12</v>
      </c>
      <c r="F261" s="12">
        <f>算法映射结果!F165</f>
        <v>4</v>
      </c>
      <c r="G261" s="12">
        <f>算法映射结果!G165</f>
        <v>12</v>
      </c>
      <c r="H261" s="12">
        <f>算法映射结果!H165</f>
        <v>2</v>
      </c>
      <c r="I261" s="12">
        <f>算法映射结果!I165</f>
        <v>4</v>
      </c>
      <c r="J261" s="12">
        <f>算法映射结果!J165</f>
        <v>42</v>
      </c>
      <c r="K261" s="30">
        <f>算法映射结果!K165</f>
        <v>4.9689440993788816</v>
      </c>
      <c r="L261" s="35">
        <f>算法映射结果!L165</f>
        <v>0.1561245</v>
      </c>
      <c r="M261" s="30">
        <f>算法映射结果!M165</f>
        <v>31.826805526223506</v>
      </c>
      <c r="N261" s="15">
        <f>算法映射结果!N165</f>
        <v>0</v>
      </c>
    </row>
    <row r="262" spans="1:14" ht="15" x14ac:dyDescent="0.15">
      <c r="A262" s="41"/>
      <c r="B262" s="38"/>
      <c r="C262" s="5" t="str">
        <f>算法映射结果!C166</f>
        <v>资源利用率</v>
      </c>
      <c r="D262" s="11">
        <f>算法映射结果!D166</f>
        <v>0</v>
      </c>
      <c r="E262" s="11">
        <f>算法映射结果!E166</f>
        <v>0</v>
      </c>
      <c r="F262" s="11">
        <f>算法映射结果!F166</f>
        <v>0</v>
      </c>
      <c r="G262" s="11">
        <f>算法映射结果!G166</f>
        <v>0.16666666666666666</v>
      </c>
      <c r="H262" s="11">
        <f>算法映射结果!H166</f>
        <v>1</v>
      </c>
      <c r="I262" s="11">
        <f>算法映射结果!I166</f>
        <v>0.5</v>
      </c>
      <c r="J262" s="11">
        <f>算法映射结果!J166</f>
        <v>0.14285714285714285</v>
      </c>
      <c r="K262" s="31"/>
      <c r="L262" s="36"/>
      <c r="M262" s="31"/>
      <c r="N262" s="4">
        <f>算法映射结果!N166</f>
        <v>0</v>
      </c>
    </row>
    <row r="263" spans="1:14" ht="15" x14ac:dyDescent="0.15">
      <c r="A263" s="41"/>
      <c r="B263" s="37" t="str">
        <f>算法映射结果!B167</f>
        <v>RPU</v>
      </c>
      <c r="C263" s="5" t="str">
        <f>算法映射结果!C167</f>
        <v>映射资源消耗</v>
      </c>
      <c r="D263" s="6">
        <f>算法映射结果!D167</f>
        <v>16</v>
      </c>
      <c r="E263" s="6">
        <f>算法映射结果!E167</f>
        <v>32</v>
      </c>
      <c r="F263" s="6">
        <f>算法映射结果!F167</f>
        <v>8</v>
      </c>
      <c r="G263" s="6">
        <f>算法映射结果!G167</f>
        <v>16</v>
      </c>
      <c r="H263" s="6">
        <f>算法映射结果!H167</f>
        <v>16</v>
      </c>
      <c r="I263" s="6">
        <f>算法映射结果!I167</f>
        <v>0</v>
      </c>
      <c r="J263" s="6">
        <f>算法映射结果!J167</f>
        <v>88</v>
      </c>
      <c r="K263" s="30">
        <f>算法映射结果!K167</f>
        <v>32</v>
      </c>
      <c r="L263" s="35">
        <f>算法映射结果!L167</f>
        <v>0.46610400000000002</v>
      </c>
      <c r="M263" s="30">
        <f>算法映射结果!M167</f>
        <v>68.654205928290679</v>
      </c>
      <c r="N263" s="15">
        <f>算法映射结果!N167</f>
        <v>0</v>
      </c>
    </row>
    <row r="264" spans="1:14" ht="15" x14ac:dyDescent="0.15">
      <c r="A264" s="41"/>
      <c r="B264" s="38"/>
      <c r="C264" s="5" t="str">
        <f>算法映射结果!C168</f>
        <v>资源利用率</v>
      </c>
      <c r="D264" s="7">
        <f>算法映射结果!D168</f>
        <v>0</v>
      </c>
      <c r="E264" s="7">
        <f>算法映射结果!E168</f>
        <v>0</v>
      </c>
      <c r="F264" s="7">
        <f>算法映射结果!F168</f>
        <v>0</v>
      </c>
      <c r="G264" s="7">
        <f>算法映射结果!G168</f>
        <v>0.125</v>
      </c>
      <c r="H264" s="7">
        <f>算法映射结果!H168</f>
        <v>0.125</v>
      </c>
      <c r="I264" s="7" t="str">
        <f>算法映射结果!I168</f>
        <v>/</v>
      </c>
      <c r="J264" s="7">
        <f>算法映射结果!J168</f>
        <v>6.8181818181818177E-2</v>
      </c>
      <c r="K264" s="31"/>
      <c r="L264" s="36"/>
      <c r="M264" s="31"/>
      <c r="N264" s="4">
        <f>算法映射结果!N168</f>
        <v>0</v>
      </c>
    </row>
    <row r="265" spans="1:14" ht="15" x14ac:dyDescent="0.15">
      <c r="A265" s="41"/>
      <c r="B265" s="39" t="str">
        <f>算法映射结果!B169</f>
        <v>本文</v>
      </c>
      <c r="C265" s="5" t="str">
        <f>算法映射结果!C169</f>
        <v>映射资源消耗</v>
      </c>
      <c r="D265" s="14">
        <f>算法映射结果!D169</f>
        <v>7</v>
      </c>
      <c r="E265" s="14">
        <f>算法映射结果!E169</f>
        <v>7</v>
      </c>
      <c r="F265" s="14">
        <f>算法映射结果!F169</f>
        <v>3</v>
      </c>
      <c r="G265" s="14">
        <f>算法映射结果!G169</f>
        <v>6</v>
      </c>
      <c r="H265" s="14">
        <f>算法映射结果!H169</f>
        <v>4</v>
      </c>
      <c r="I265" s="14">
        <f>算法映射结果!I169</f>
        <v>4</v>
      </c>
      <c r="J265" s="14">
        <f>算法映射结果!J169</f>
        <v>31</v>
      </c>
      <c r="K265" s="30">
        <f>算法映射结果!K169</f>
        <v>32</v>
      </c>
      <c r="L265" s="35">
        <f>算法映射结果!L169</f>
        <v>0.21779699999999999</v>
      </c>
      <c r="M265" s="30">
        <f>算法映射结果!M169</f>
        <v>146.92580705886675</v>
      </c>
      <c r="N265" s="15">
        <f>算法映射结果!N169</f>
        <v>0</v>
      </c>
    </row>
    <row r="266" spans="1:14" ht="15" x14ac:dyDescent="0.15">
      <c r="A266" s="38"/>
      <c r="B266" s="40"/>
      <c r="C266" s="5" t="str">
        <f>算法映射结果!C170</f>
        <v>资源利用率</v>
      </c>
      <c r="D266" s="13">
        <f>算法映射结果!D170</f>
        <v>0</v>
      </c>
      <c r="E266" s="13">
        <f>算法映射结果!E170</f>
        <v>0</v>
      </c>
      <c r="F266" s="13">
        <f>算法映射结果!F170</f>
        <v>0</v>
      </c>
      <c r="G266" s="13">
        <f>算法映射结果!G170</f>
        <v>0.33333333333333331</v>
      </c>
      <c r="H266" s="13">
        <f>算法映射结果!H170</f>
        <v>0.5</v>
      </c>
      <c r="I266" s="13">
        <f>算法映射结果!I170</f>
        <v>0.5</v>
      </c>
      <c r="J266" s="13">
        <f>算法映射结果!J170</f>
        <v>0.19354838709677419</v>
      </c>
      <c r="K266" s="31"/>
      <c r="L266" s="36"/>
      <c r="M266" s="31"/>
      <c r="N266" s="4">
        <f>算法映射结果!N170</f>
        <v>0</v>
      </c>
    </row>
    <row r="267" spans="1:14" ht="15" x14ac:dyDescent="0.15">
      <c r="A267" s="37" t="str">
        <f>算法映射结果!A171</f>
        <v>NUSH</v>
      </c>
      <c r="B267" s="10">
        <f>算法映射结果!B171</f>
        <v>0</v>
      </c>
      <c r="C267" s="5" t="str">
        <f>算法映射结果!C171</f>
        <v>算法包含操作</v>
      </c>
      <c r="D267" s="6">
        <f>算法映射结果!D171</f>
        <v>2</v>
      </c>
      <c r="E267" s="6">
        <f>算法映射结果!E171</f>
        <v>1</v>
      </c>
      <c r="F267" s="6">
        <f>算法映射结果!F171</f>
        <v>0</v>
      </c>
      <c r="G267" s="6">
        <f>算法映射结果!G171</f>
        <v>2</v>
      </c>
      <c r="H267" s="6">
        <f>算法映射结果!H171</f>
        <v>0</v>
      </c>
      <c r="I267" s="6">
        <f>算法映射结果!I171</f>
        <v>0</v>
      </c>
      <c r="J267" s="6">
        <f>算法映射结果!J171</f>
        <v>5</v>
      </c>
      <c r="K267" s="8">
        <f>算法映射结果!K171</f>
        <v>0</v>
      </c>
      <c r="L267" s="8">
        <f>算法映射结果!L171</f>
        <v>0</v>
      </c>
      <c r="M267" s="8">
        <f>算法映射结果!M171</f>
        <v>0</v>
      </c>
      <c r="N267" s="1">
        <f>算法映射结果!N171</f>
        <v>0</v>
      </c>
    </row>
    <row r="268" spans="1:14" ht="15" x14ac:dyDescent="0.15">
      <c r="A268" s="41"/>
      <c r="B268" s="33" t="str">
        <f>算法映射结果!B172</f>
        <v>Cyptoraptor</v>
      </c>
      <c r="C268" s="5" t="str">
        <f>算法映射结果!C172</f>
        <v>映射资源消耗</v>
      </c>
      <c r="D268" s="6">
        <f>算法映射结果!D172</f>
        <v>12</v>
      </c>
      <c r="E268" s="6">
        <f>算法映射结果!E172</f>
        <v>12</v>
      </c>
      <c r="F268" s="6">
        <f>算法映射结果!F172</f>
        <v>12</v>
      </c>
      <c r="G268" s="6">
        <f>算法映射结果!G172</f>
        <v>12</v>
      </c>
      <c r="H268" s="6">
        <f>算法映射结果!H172</f>
        <v>12</v>
      </c>
      <c r="I268" s="6">
        <f>算法映射结果!I172</f>
        <v>0</v>
      </c>
      <c r="J268" s="6">
        <f>算法映射结果!J172</f>
        <v>60</v>
      </c>
      <c r="K268" s="30">
        <f>算法映射结果!K172</f>
        <v>59.534883720930232</v>
      </c>
      <c r="L268" s="35">
        <f>算法映射结果!L172</f>
        <v>0.36944399999999999</v>
      </c>
      <c r="M268" s="30">
        <f>算法映射结果!M172</f>
        <v>161.14724754206384</v>
      </c>
      <c r="N268" s="15">
        <f>算法映射结果!N172</f>
        <v>0</v>
      </c>
    </row>
    <row r="269" spans="1:14" ht="15" x14ac:dyDescent="0.15">
      <c r="A269" s="41"/>
      <c r="B269" s="34"/>
      <c r="C269" s="5" t="str">
        <f>算法映射结果!C173</f>
        <v>资源利用率</v>
      </c>
      <c r="D269" s="7">
        <f>算法映射结果!D173</f>
        <v>0.16666666666666666</v>
      </c>
      <c r="E269" s="7">
        <f>算法映射结果!E173</f>
        <v>8.3333333333333329E-2</v>
      </c>
      <c r="F269" s="7">
        <f>算法映射结果!F173</f>
        <v>0</v>
      </c>
      <c r="G269" s="7">
        <f>算法映射结果!G173</f>
        <v>0.16666666666666666</v>
      </c>
      <c r="H269" s="7">
        <f>算法映射结果!H173</f>
        <v>0</v>
      </c>
      <c r="I269" s="7" t="str">
        <f>算法映射结果!I173</f>
        <v>/</v>
      </c>
      <c r="J269" s="7">
        <f>算法映射结果!J173</f>
        <v>8.3333333333333329E-2</v>
      </c>
      <c r="K269" s="31"/>
      <c r="L269" s="36"/>
      <c r="M269" s="31"/>
      <c r="N269" s="4">
        <f>算法映射结果!N173</f>
        <v>0</v>
      </c>
    </row>
    <row r="270" spans="1:14" ht="15" x14ac:dyDescent="0.15">
      <c r="A270" s="41"/>
      <c r="B270" s="37" t="str">
        <f>算法映射结果!B174</f>
        <v>RCPA</v>
      </c>
      <c r="C270" s="5" t="str">
        <f>算法映射结果!C174</f>
        <v>映射资源消耗</v>
      </c>
      <c r="D270" s="6">
        <f>算法映射结果!D174</f>
        <v>12</v>
      </c>
      <c r="E270" s="6">
        <f>算法映射结果!E174</f>
        <v>12</v>
      </c>
      <c r="F270" s="6">
        <f>算法映射结果!F174</f>
        <v>12</v>
      </c>
      <c r="G270" s="6">
        <f>算法映射结果!G174</f>
        <v>24</v>
      </c>
      <c r="H270" s="6">
        <f>算法映射结果!H174</f>
        <v>12</v>
      </c>
      <c r="I270" s="6">
        <f>算法映射结果!I174</f>
        <v>12</v>
      </c>
      <c r="J270" s="6">
        <f>算法映射结果!J174</f>
        <v>84</v>
      </c>
      <c r="K270" s="30">
        <f>算法映射结果!K174</f>
        <v>32.904884318766065</v>
      </c>
      <c r="L270" s="35">
        <f>算法映射结果!L174</f>
        <v>0.47630400000000001</v>
      </c>
      <c r="M270" s="30">
        <f>算法映射结果!M174</f>
        <v>69.083787494470059</v>
      </c>
      <c r="N270" s="15">
        <f>算法映射结果!N174</f>
        <v>0</v>
      </c>
    </row>
    <row r="271" spans="1:14" ht="15" x14ac:dyDescent="0.15">
      <c r="A271" s="41"/>
      <c r="B271" s="38"/>
      <c r="C271" s="5" t="str">
        <f>算法映射结果!C175</f>
        <v>资源利用率</v>
      </c>
      <c r="D271" s="11">
        <f>算法映射结果!D175</f>
        <v>0.16666666666666666</v>
      </c>
      <c r="E271" s="11">
        <f>算法映射结果!E175</f>
        <v>8.3333333333333329E-2</v>
      </c>
      <c r="F271" s="11">
        <f>算法映射结果!F175</f>
        <v>0</v>
      </c>
      <c r="G271" s="11">
        <f>算法映射结果!G175</f>
        <v>8.3333333333333329E-2</v>
      </c>
      <c r="H271" s="11">
        <f>算法映射结果!H175</f>
        <v>0</v>
      </c>
      <c r="I271" s="11">
        <f>算法映射结果!I175</f>
        <v>0</v>
      </c>
      <c r="J271" s="11">
        <f>算法映射结果!J175</f>
        <v>5.9523809523809521E-2</v>
      </c>
      <c r="K271" s="31"/>
      <c r="L271" s="36"/>
      <c r="M271" s="31"/>
      <c r="N271" s="4">
        <f>算法映射结果!N175</f>
        <v>0</v>
      </c>
    </row>
    <row r="272" spans="1:14" ht="15" x14ac:dyDescent="0.15">
      <c r="A272" s="41"/>
      <c r="B272" s="37" t="str">
        <f>算法映射结果!B176</f>
        <v>COBRA</v>
      </c>
      <c r="C272" s="5" t="str">
        <f>算法映射结果!C176</f>
        <v>映射资源消耗</v>
      </c>
      <c r="D272" s="12">
        <f>算法映射结果!D176</f>
        <v>16</v>
      </c>
      <c r="E272" s="12">
        <f>算法映射结果!E176</f>
        <v>24</v>
      </c>
      <c r="F272" s="12">
        <f>算法映射结果!F176</f>
        <v>8</v>
      </c>
      <c r="G272" s="12">
        <f>算法映射结果!G176</f>
        <v>24</v>
      </c>
      <c r="H272" s="12">
        <f>算法映射结果!H176</f>
        <v>4</v>
      </c>
      <c r="I272" s="12">
        <f>算法映射结果!I176</f>
        <v>8</v>
      </c>
      <c r="J272" s="12">
        <f>算法映射结果!J176</f>
        <v>84</v>
      </c>
      <c r="K272" s="30">
        <f>算法映射结果!K176</f>
        <v>9.9378881987577632</v>
      </c>
      <c r="L272" s="35">
        <f>算法映射结果!L176</f>
        <v>0.312249</v>
      </c>
      <c r="M272" s="30">
        <f>算法映射结果!M176</f>
        <v>31.826805526223506</v>
      </c>
      <c r="N272" s="15">
        <f>算法映射结果!N176</f>
        <v>0</v>
      </c>
    </row>
    <row r="273" spans="1:14" ht="15" x14ac:dyDescent="0.15">
      <c r="A273" s="41"/>
      <c r="B273" s="38"/>
      <c r="C273" s="5" t="str">
        <f>算法映射结果!C177</f>
        <v>资源利用率</v>
      </c>
      <c r="D273" s="11">
        <f>算法映射结果!D177</f>
        <v>0.125</v>
      </c>
      <c r="E273" s="11">
        <f>算法映射结果!E177</f>
        <v>4.1666666666666664E-2</v>
      </c>
      <c r="F273" s="11">
        <f>算法映射结果!F177</f>
        <v>0</v>
      </c>
      <c r="G273" s="11">
        <f>算法映射结果!G177</f>
        <v>8.3333333333333329E-2</v>
      </c>
      <c r="H273" s="11">
        <f>算法映射结果!H177</f>
        <v>0</v>
      </c>
      <c r="I273" s="11">
        <f>算法映射结果!I177</f>
        <v>0</v>
      </c>
      <c r="J273" s="11">
        <f>算法映射结果!J177</f>
        <v>5.9523809523809521E-2</v>
      </c>
      <c r="K273" s="31"/>
      <c r="L273" s="36"/>
      <c r="M273" s="31"/>
      <c r="N273" s="4">
        <f>算法映射结果!N177</f>
        <v>0</v>
      </c>
    </row>
    <row r="274" spans="1:14" ht="15" x14ac:dyDescent="0.15">
      <c r="A274" s="41"/>
      <c r="B274" s="37" t="str">
        <f>算法映射结果!B178</f>
        <v>RPU</v>
      </c>
      <c r="C274" s="5" t="str">
        <f>算法映射结果!C178</f>
        <v>映射资源消耗</v>
      </c>
      <c r="D274" s="6">
        <f>算法映射结果!D178</f>
        <v>12</v>
      </c>
      <c r="E274" s="6">
        <f>算法映射结果!E178</f>
        <v>24</v>
      </c>
      <c r="F274" s="6">
        <f>算法映射结果!F178</f>
        <v>6</v>
      </c>
      <c r="G274" s="6">
        <f>算法映射结果!G178</f>
        <v>12</v>
      </c>
      <c r="H274" s="6">
        <f>算法映射结果!H178</f>
        <v>12</v>
      </c>
      <c r="I274" s="6">
        <f>算法映射结果!I178</f>
        <v>0</v>
      </c>
      <c r="J274" s="6">
        <f>算法映射结果!J178</f>
        <v>66</v>
      </c>
      <c r="K274" s="30">
        <f>算法映射结果!K178</f>
        <v>64</v>
      </c>
      <c r="L274" s="35">
        <f>算法映射结果!L178</f>
        <v>0.349578</v>
      </c>
      <c r="M274" s="30">
        <f>算法映射结果!M178</f>
        <v>183.07788247544181</v>
      </c>
      <c r="N274" s="15">
        <f>算法映射结果!N178</f>
        <v>0</v>
      </c>
    </row>
    <row r="275" spans="1:14" ht="15" x14ac:dyDescent="0.15">
      <c r="A275" s="41"/>
      <c r="B275" s="38"/>
      <c r="C275" s="5" t="str">
        <f>算法映射结果!C179</f>
        <v>资源利用率</v>
      </c>
      <c r="D275" s="7">
        <f>算法映射结果!D179</f>
        <v>0.16666666666666666</v>
      </c>
      <c r="E275" s="7">
        <f>算法映射结果!E179</f>
        <v>4.1666666666666664E-2</v>
      </c>
      <c r="F275" s="7">
        <f>算法映射结果!F179</f>
        <v>0</v>
      </c>
      <c r="G275" s="7">
        <f>算法映射结果!G179</f>
        <v>0.16666666666666666</v>
      </c>
      <c r="H275" s="7">
        <f>算法映射结果!H179</f>
        <v>0</v>
      </c>
      <c r="I275" s="7" t="str">
        <f>算法映射结果!I179</f>
        <v>/</v>
      </c>
      <c r="J275" s="7">
        <f>算法映射结果!J179</f>
        <v>7.575757575757576E-2</v>
      </c>
      <c r="K275" s="31"/>
      <c r="L275" s="36"/>
      <c r="M275" s="31"/>
      <c r="N275" s="4">
        <f>算法映射结果!N179</f>
        <v>0</v>
      </c>
    </row>
    <row r="276" spans="1:14" ht="15" x14ac:dyDescent="0.15">
      <c r="A276" s="41"/>
      <c r="B276" s="39" t="str">
        <f>算法映射结果!B180</f>
        <v>本文</v>
      </c>
      <c r="C276" s="5" t="str">
        <f>算法映射结果!C180</f>
        <v>映射资源消耗</v>
      </c>
      <c r="D276" s="14">
        <f>算法映射结果!D180</f>
        <v>7</v>
      </c>
      <c r="E276" s="14">
        <f>算法映射结果!E180</f>
        <v>7</v>
      </c>
      <c r="F276" s="14">
        <f>算法映射结果!F180</f>
        <v>3</v>
      </c>
      <c r="G276" s="14">
        <f>算法映射结果!G180</f>
        <v>6</v>
      </c>
      <c r="H276" s="14">
        <f>算法映射结果!H180</f>
        <v>4</v>
      </c>
      <c r="I276" s="14">
        <f>算法映射结果!I180</f>
        <v>4</v>
      </c>
      <c r="J276" s="14">
        <f>算法映射结果!J180</f>
        <v>31</v>
      </c>
      <c r="K276" s="30">
        <f>算法映射结果!K180</f>
        <v>64</v>
      </c>
      <c r="L276" s="35">
        <f>算法映射结果!L180</f>
        <v>0.21779699999999999</v>
      </c>
      <c r="M276" s="30">
        <f>算法映射结果!M180</f>
        <v>293.8516141177335</v>
      </c>
      <c r="N276" s="15">
        <f>算法映射结果!N180</f>
        <v>0</v>
      </c>
    </row>
    <row r="277" spans="1:14" ht="15" x14ac:dyDescent="0.15">
      <c r="A277" s="38"/>
      <c r="B277" s="40"/>
      <c r="C277" s="5" t="str">
        <f>算法映射结果!C181</f>
        <v>资源利用率</v>
      </c>
      <c r="D277" s="13">
        <f>算法映射结果!D181</f>
        <v>0.2857142857142857</v>
      </c>
      <c r="E277" s="13">
        <f>算法映射结果!E181</f>
        <v>0.14285714285714285</v>
      </c>
      <c r="F277" s="13">
        <f>算法映射结果!F181</f>
        <v>0</v>
      </c>
      <c r="G277" s="13">
        <f>算法映射结果!G181</f>
        <v>0.33333333333333331</v>
      </c>
      <c r="H277" s="13">
        <f>算法映射结果!H181</f>
        <v>0</v>
      </c>
      <c r="I277" s="13">
        <f>算法映射结果!I181</f>
        <v>0</v>
      </c>
      <c r="J277" s="13">
        <f>算法映射结果!J181</f>
        <v>0.16129032258064516</v>
      </c>
      <c r="K277" s="31"/>
      <c r="L277" s="36"/>
      <c r="M277" s="31"/>
      <c r="N277" s="4">
        <f>算法映射结果!N181</f>
        <v>0</v>
      </c>
    </row>
    <row r="278" spans="1:14" ht="15" x14ac:dyDescent="0.15">
      <c r="A278" s="37" t="str">
        <f>算法映射结果!A182</f>
        <v>GRAND CRU</v>
      </c>
      <c r="B278" s="10">
        <f>算法映射结果!B182</f>
        <v>0</v>
      </c>
      <c r="C278" s="5" t="str">
        <f>算法映射结果!C182</f>
        <v>算法包含操作</v>
      </c>
      <c r="D278" s="6">
        <f>算法映射结果!D182</f>
        <v>0</v>
      </c>
      <c r="E278" s="6">
        <f>算法映射结果!E182</f>
        <v>0</v>
      </c>
      <c r="F278" s="6">
        <f>算法映射结果!F182</f>
        <v>2</v>
      </c>
      <c r="G278" s="6">
        <f>算法映射结果!G182</f>
        <v>4</v>
      </c>
      <c r="H278" s="6">
        <f>算法映射结果!H182</f>
        <v>4</v>
      </c>
      <c r="I278" s="6">
        <f>算法映射结果!I182</f>
        <v>4</v>
      </c>
      <c r="J278" s="6">
        <f>算法映射结果!J182</f>
        <v>14</v>
      </c>
      <c r="K278" s="8">
        <f>算法映射结果!K182</f>
        <v>0</v>
      </c>
      <c r="L278" s="8">
        <f>算法映射结果!L182</f>
        <v>0</v>
      </c>
      <c r="M278" s="8">
        <f>算法映射结果!M182</f>
        <v>0</v>
      </c>
      <c r="N278" s="1">
        <f>算法映射结果!N182</f>
        <v>0</v>
      </c>
    </row>
    <row r="279" spans="1:14" ht="15" x14ac:dyDescent="0.15">
      <c r="A279" s="41"/>
      <c r="B279" s="33" t="str">
        <f>算法映射结果!B183</f>
        <v>Cyptoraptor</v>
      </c>
      <c r="C279" s="5" t="str">
        <f>算法映射结果!C183</f>
        <v>映射资源消耗</v>
      </c>
      <c r="D279" s="6">
        <f>算法映射结果!D183</f>
        <v>12</v>
      </c>
      <c r="E279" s="6">
        <f>算法映射结果!E183</f>
        <v>12</v>
      </c>
      <c r="F279" s="6">
        <f>算法映射结果!F183</f>
        <v>12</v>
      </c>
      <c r="G279" s="6">
        <f>算法映射结果!G183</f>
        <v>12</v>
      </c>
      <c r="H279" s="6">
        <f>算法映射结果!H183</f>
        <v>12</v>
      </c>
      <c r="I279" s="6">
        <f>算法映射结果!I183</f>
        <v>0</v>
      </c>
      <c r="J279" s="6">
        <f>算法映射结果!J183</f>
        <v>60</v>
      </c>
      <c r="K279" s="30">
        <f>算法映射结果!K183</f>
        <v>59.534883720930232</v>
      </c>
      <c r="L279" s="35">
        <f>算法映射结果!L183</f>
        <v>0.36944399999999999</v>
      </c>
      <c r="M279" s="30">
        <f>算法映射结果!M183</f>
        <v>161.14724754206384</v>
      </c>
      <c r="N279" s="15">
        <f>算法映射结果!N183</f>
        <v>0</v>
      </c>
    </row>
    <row r="280" spans="1:14" ht="15" x14ac:dyDescent="0.15">
      <c r="A280" s="41"/>
      <c r="B280" s="34"/>
      <c r="C280" s="5" t="str">
        <f>算法映射结果!C184</f>
        <v>资源利用率</v>
      </c>
      <c r="D280" s="7">
        <f>算法映射结果!D184</f>
        <v>0</v>
      </c>
      <c r="E280" s="7">
        <f>算法映射结果!E184</f>
        <v>0</v>
      </c>
      <c r="F280" s="7">
        <f>算法映射结果!F184</f>
        <v>0.16666666666666666</v>
      </c>
      <c r="G280" s="7">
        <f>算法映射结果!G184</f>
        <v>0.33333333333333331</v>
      </c>
      <c r="H280" s="7">
        <f>算法映射结果!H184</f>
        <v>0.33333333333333331</v>
      </c>
      <c r="I280" s="7" t="str">
        <f>算法映射结果!I184</f>
        <v>/</v>
      </c>
      <c r="J280" s="7">
        <f>算法映射结果!J184</f>
        <v>0.23333333333333334</v>
      </c>
      <c r="K280" s="31"/>
      <c r="L280" s="36"/>
      <c r="M280" s="31"/>
      <c r="N280" s="4">
        <f>算法映射结果!N184</f>
        <v>0</v>
      </c>
    </row>
    <row r="281" spans="1:14" ht="15" x14ac:dyDescent="0.15">
      <c r="A281" s="41"/>
      <c r="B281" s="37" t="str">
        <f>算法映射结果!B185</f>
        <v>RCPA</v>
      </c>
      <c r="C281" s="5" t="str">
        <f>算法映射结果!C185</f>
        <v>映射资源消耗</v>
      </c>
      <c r="D281" s="6">
        <f>算法映射结果!D185</f>
        <v>12</v>
      </c>
      <c r="E281" s="6">
        <f>算法映射结果!E185</f>
        <v>12</v>
      </c>
      <c r="F281" s="6">
        <f>算法映射结果!F185</f>
        <v>12</v>
      </c>
      <c r="G281" s="6">
        <f>算法映射结果!G185</f>
        <v>24</v>
      </c>
      <c r="H281" s="6">
        <f>算法映射结果!H185</f>
        <v>12</v>
      </c>
      <c r="I281" s="6">
        <f>算法映射结果!I185</f>
        <v>12</v>
      </c>
      <c r="J281" s="6">
        <f>算法映射结果!J185</f>
        <v>84</v>
      </c>
      <c r="K281" s="30">
        <f>算法映射结果!K185</f>
        <v>32.904884318766065</v>
      </c>
      <c r="L281" s="35">
        <f>算法映射结果!L185</f>
        <v>0.47630400000000001</v>
      </c>
      <c r="M281" s="30">
        <f>算法映射结果!M185</f>
        <v>69.083787494470059</v>
      </c>
      <c r="N281" s="15">
        <f>算法映射结果!N185</f>
        <v>0</v>
      </c>
    </row>
    <row r="282" spans="1:14" ht="15" x14ac:dyDescent="0.15">
      <c r="A282" s="41"/>
      <c r="B282" s="38"/>
      <c r="C282" s="5" t="str">
        <f>算法映射结果!C186</f>
        <v>资源利用率</v>
      </c>
      <c r="D282" s="11">
        <f>算法映射结果!D186</f>
        <v>0</v>
      </c>
      <c r="E282" s="11">
        <f>算法映射结果!E186</f>
        <v>0</v>
      </c>
      <c r="F282" s="11">
        <f>算法映射结果!F186</f>
        <v>0.16666666666666666</v>
      </c>
      <c r="G282" s="11">
        <f>算法映射结果!G186</f>
        <v>0.16666666666666666</v>
      </c>
      <c r="H282" s="11">
        <f>算法映射结果!H186</f>
        <v>0.33333333333333331</v>
      </c>
      <c r="I282" s="11">
        <f>算法映射结果!I186</f>
        <v>0.33333333333333331</v>
      </c>
      <c r="J282" s="11">
        <f>算法映射结果!J186</f>
        <v>0.16666666666666666</v>
      </c>
      <c r="K282" s="31"/>
      <c r="L282" s="36"/>
      <c r="M282" s="31"/>
      <c r="N282" s="4">
        <f>算法映射结果!N186</f>
        <v>0</v>
      </c>
    </row>
    <row r="283" spans="1:14" ht="15" x14ac:dyDescent="0.15">
      <c r="A283" s="41"/>
      <c r="B283" s="37" t="str">
        <f>算法映射结果!B187</f>
        <v>COBRA</v>
      </c>
      <c r="C283" s="5" t="str">
        <f>算法映射结果!C187</f>
        <v>映射资源消耗</v>
      </c>
      <c r="D283" s="12" t="str">
        <f>算法映射结果!D187</f>
        <v>/</v>
      </c>
      <c r="E283" s="12" t="str">
        <f>算法映射结果!E187</f>
        <v>/</v>
      </c>
      <c r="F283" s="12" t="str">
        <f>算法映射结果!F187</f>
        <v>/</v>
      </c>
      <c r="G283" s="12" t="str">
        <f>算法映射结果!G187</f>
        <v>/</v>
      </c>
      <c r="H283" s="12" t="str">
        <f>算法映射结果!H187</f>
        <v>/</v>
      </c>
      <c r="I283" s="12" t="str">
        <f>算法映射结果!I187</f>
        <v>/</v>
      </c>
      <c r="J283" s="12" t="str">
        <f>算法映射结果!J187</f>
        <v>/</v>
      </c>
      <c r="K283" s="30" t="str">
        <f>算法映射结果!K187</f>
        <v>/</v>
      </c>
      <c r="L283" s="30" t="str">
        <f>算法映射结果!L187</f>
        <v>/</v>
      </c>
      <c r="M283" s="30" t="str">
        <f>算法映射结果!M187</f>
        <v>/</v>
      </c>
      <c r="N283" s="15">
        <f>算法映射结果!N187</f>
        <v>0</v>
      </c>
    </row>
    <row r="284" spans="1:14" ht="15" x14ac:dyDescent="0.15">
      <c r="A284" s="41"/>
      <c r="B284" s="38"/>
      <c r="C284" s="5" t="str">
        <f>算法映射结果!C188</f>
        <v>资源利用率</v>
      </c>
      <c r="D284" s="12" t="str">
        <f>算法映射结果!D188</f>
        <v>/</v>
      </c>
      <c r="E284" s="12" t="str">
        <f>算法映射结果!E188</f>
        <v>/</v>
      </c>
      <c r="F284" s="12" t="str">
        <f>算法映射结果!F188</f>
        <v>/</v>
      </c>
      <c r="G284" s="12" t="str">
        <f>算法映射结果!G188</f>
        <v>/</v>
      </c>
      <c r="H284" s="12" t="str">
        <f>算法映射结果!H188</f>
        <v>/</v>
      </c>
      <c r="I284" s="12" t="str">
        <f>算法映射结果!I188</f>
        <v>/</v>
      </c>
      <c r="J284" s="12" t="str">
        <f>算法映射结果!J188</f>
        <v>/</v>
      </c>
      <c r="K284" s="31"/>
      <c r="L284" s="31"/>
      <c r="M284" s="31"/>
      <c r="N284" s="4">
        <f>算法映射结果!N188</f>
        <v>0</v>
      </c>
    </row>
    <row r="285" spans="1:14" ht="15" x14ac:dyDescent="0.15">
      <c r="A285" s="41"/>
      <c r="B285" s="37" t="str">
        <f>算法映射结果!B189</f>
        <v>RPU</v>
      </c>
      <c r="C285" s="5" t="str">
        <f>算法映射结果!C189</f>
        <v>映射资源消耗</v>
      </c>
      <c r="D285" s="6">
        <f>算法映射结果!D189</f>
        <v>16</v>
      </c>
      <c r="E285" s="6">
        <f>算法映射结果!E189</f>
        <v>32</v>
      </c>
      <c r="F285" s="6">
        <f>算法映射结果!F189</f>
        <v>8</v>
      </c>
      <c r="G285" s="6">
        <f>算法映射结果!G189</f>
        <v>16</v>
      </c>
      <c r="H285" s="6">
        <f>算法映射结果!H189</f>
        <v>16</v>
      </c>
      <c r="I285" s="6">
        <f>算法映射结果!I189</f>
        <v>0</v>
      </c>
      <c r="J285" s="6">
        <f>算法映射结果!J189</f>
        <v>88</v>
      </c>
      <c r="K285" s="30">
        <f>算法映射结果!K189</f>
        <v>64</v>
      </c>
      <c r="L285" s="35">
        <f>算法映射结果!L189</f>
        <v>0.46610400000000002</v>
      </c>
      <c r="M285" s="30">
        <f>算法映射结果!M189</f>
        <v>137.30841185658136</v>
      </c>
      <c r="N285" s="15">
        <f>算法映射结果!N189</f>
        <v>0</v>
      </c>
    </row>
    <row r="286" spans="1:14" ht="15" x14ac:dyDescent="0.15">
      <c r="A286" s="41"/>
      <c r="B286" s="38"/>
      <c r="C286" s="5" t="str">
        <f>算法映射结果!C190</f>
        <v>资源利用率</v>
      </c>
      <c r="D286" s="7">
        <f>算法映射结果!D190</f>
        <v>0</v>
      </c>
      <c r="E286" s="7">
        <f>算法映射结果!E190</f>
        <v>0</v>
      </c>
      <c r="F286" s="7">
        <f>算法映射结果!F190</f>
        <v>0.25</v>
      </c>
      <c r="G286" s="7">
        <f>算法映射结果!G190</f>
        <v>0.25</v>
      </c>
      <c r="H286" s="7">
        <f>算法映射结果!H190</f>
        <v>0.25</v>
      </c>
      <c r="I286" s="7" t="str">
        <f>算法映射结果!I190</f>
        <v>/</v>
      </c>
      <c r="J286" s="7">
        <f>算法映射结果!J190</f>
        <v>0.15909090909090909</v>
      </c>
      <c r="K286" s="31"/>
      <c r="L286" s="36"/>
      <c r="M286" s="31"/>
      <c r="N286" s="4">
        <f>算法映射结果!N190</f>
        <v>0</v>
      </c>
    </row>
    <row r="287" spans="1:14" ht="15" x14ac:dyDescent="0.15">
      <c r="A287" s="41"/>
      <c r="B287" s="39" t="str">
        <f>算法映射结果!B191</f>
        <v>本文</v>
      </c>
      <c r="C287" s="5" t="str">
        <f>算法映射结果!C191</f>
        <v>映射资源消耗</v>
      </c>
      <c r="D287" s="14">
        <f>算法映射结果!D191</f>
        <v>7</v>
      </c>
      <c r="E287" s="14">
        <f>算法映射结果!E191</f>
        <v>7</v>
      </c>
      <c r="F287" s="14">
        <f>算法映射结果!F191</f>
        <v>3</v>
      </c>
      <c r="G287" s="14">
        <f>算法映射结果!G191</f>
        <v>6</v>
      </c>
      <c r="H287" s="14">
        <f>算法映射结果!H191</f>
        <v>4</v>
      </c>
      <c r="I287" s="14">
        <f>算法映射结果!I191</f>
        <v>4</v>
      </c>
      <c r="J287" s="14">
        <f>算法映射结果!J191</f>
        <v>31</v>
      </c>
      <c r="K287" s="30">
        <f>算法映射结果!K191</f>
        <v>64</v>
      </c>
      <c r="L287" s="35">
        <f>算法映射结果!L191</f>
        <v>0.21779699999999999</v>
      </c>
      <c r="M287" s="30">
        <f>算法映射结果!M191</f>
        <v>293.8516141177335</v>
      </c>
      <c r="N287" s="15">
        <f>算法映射结果!N191</f>
        <v>0</v>
      </c>
    </row>
    <row r="288" spans="1:14" ht="15" x14ac:dyDescent="0.15">
      <c r="A288" s="38"/>
      <c r="B288" s="40"/>
      <c r="C288" s="5" t="str">
        <f>算法映射结果!C192</f>
        <v>资源利用率</v>
      </c>
      <c r="D288" s="13">
        <f>算法映射结果!D192</f>
        <v>0</v>
      </c>
      <c r="E288" s="13">
        <f>算法映射结果!E192</f>
        <v>0</v>
      </c>
      <c r="F288" s="13">
        <f>算法映射结果!F192</f>
        <v>0.66666666666666663</v>
      </c>
      <c r="G288" s="13">
        <f>算法映射结果!G192</f>
        <v>0.66666666666666663</v>
      </c>
      <c r="H288" s="13">
        <f>算法映射结果!H192</f>
        <v>1</v>
      </c>
      <c r="I288" s="13">
        <f>算法映射结果!I192</f>
        <v>1</v>
      </c>
      <c r="J288" s="13">
        <f>算法映射结果!J192</f>
        <v>0.45161290322580644</v>
      </c>
      <c r="K288" s="31"/>
      <c r="L288" s="36"/>
      <c r="M288" s="31"/>
      <c r="N288" s="4">
        <f>算法映射结果!N192</f>
        <v>0</v>
      </c>
    </row>
    <row r="289" spans="1:14" ht="15" x14ac:dyDescent="0.15">
      <c r="A289" s="37" t="str">
        <f>算法映射结果!A193</f>
        <v>E2</v>
      </c>
      <c r="B289" s="10">
        <f>算法映射结果!B193</f>
        <v>0</v>
      </c>
      <c r="C289" s="5" t="str">
        <f>算法映射结果!C193</f>
        <v>算法包含操作</v>
      </c>
      <c r="D289" s="6">
        <f>算法映射结果!D193</f>
        <v>0</v>
      </c>
      <c r="E289" s="6">
        <f>算法映射结果!E193</f>
        <v>0</v>
      </c>
      <c r="F289" s="6">
        <f>算法映射结果!F193</f>
        <v>0</v>
      </c>
      <c r="G289" s="6">
        <f>算法映射结果!G193</f>
        <v>8</v>
      </c>
      <c r="H289" s="6">
        <f>算法映射结果!H193</f>
        <v>4</v>
      </c>
      <c r="I289" s="6">
        <f>算法映射结果!I193</f>
        <v>0</v>
      </c>
      <c r="J289" s="6">
        <f>算法映射结果!J193</f>
        <v>12</v>
      </c>
      <c r="K289" s="8">
        <f>算法映射结果!K193</f>
        <v>0</v>
      </c>
      <c r="L289" s="8">
        <f>算法映射结果!L193</f>
        <v>0</v>
      </c>
      <c r="M289" s="8">
        <f>算法映射结果!M193</f>
        <v>0</v>
      </c>
      <c r="N289" s="1">
        <f>算法映射结果!N193</f>
        <v>0</v>
      </c>
    </row>
    <row r="290" spans="1:14" ht="15" x14ac:dyDescent="0.15">
      <c r="A290" s="41"/>
      <c r="B290" s="33" t="str">
        <f>算法映射结果!B194</f>
        <v>Cyptoraptor</v>
      </c>
      <c r="C290" s="5" t="str">
        <f>算法映射结果!C194</f>
        <v>映射资源消耗</v>
      </c>
      <c r="D290" s="6">
        <f>算法映射结果!D194</f>
        <v>24</v>
      </c>
      <c r="E290" s="6">
        <f>算法映射结果!E194</f>
        <v>24</v>
      </c>
      <c r="F290" s="6">
        <f>算法映射结果!F194</f>
        <v>24</v>
      </c>
      <c r="G290" s="6">
        <f>算法映射结果!G194</f>
        <v>24</v>
      </c>
      <c r="H290" s="6">
        <f>算法映射结果!H194</f>
        <v>24</v>
      </c>
      <c r="I290" s="6">
        <f>算法映射结果!I194</f>
        <v>0</v>
      </c>
      <c r="J290" s="6">
        <f>算法映射结果!J194</f>
        <v>120</v>
      </c>
      <c r="K290" s="30">
        <f>算法映射结果!K194</f>
        <v>59.534883720930232</v>
      </c>
      <c r="L290" s="35">
        <f>算法映射结果!L194</f>
        <v>0.73888799999999999</v>
      </c>
      <c r="M290" s="30">
        <f>算法映射结果!M194</f>
        <v>80.573623771031919</v>
      </c>
      <c r="N290" s="15">
        <f>算法映射结果!N194</f>
        <v>0</v>
      </c>
    </row>
    <row r="291" spans="1:14" ht="15" x14ac:dyDescent="0.15">
      <c r="A291" s="41"/>
      <c r="B291" s="34"/>
      <c r="C291" s="5" t="str">
        <f>算法映射结果!C195</f>
        <v>资源利用率</v>
      </c>
      <c r="D291" s="7">
        <f>算法映射结果!D195</f>
        <v>0</v>
      </c>
      <c r="E291" s="7">
        <f>算法映射结果!E195</f>
        <v>0</v>
      </c>
      <c r="F291" s="7">
        <f>算法映射结果!F195</f>
        <v>0</v>
      </c>
      <c r="G291" s="7">
        <f>算法映射结果!G195</f>
        <v>0.33333333333333331</v>
      </c>
      <c r="H291" s="7">
        <f>算法映射结果!H195</f>
        <v>0.16666666666666666</v>
      </c>
      <c r="I291" s="7" t="str">
        <f>算法映射结果!I195</f>
        <v>/</v>
      </c>
      <c r="J291" s="7">
        <f>算法映射结果!J195</f>
        <v>0.1</v>
      </c>
      <c r="K291" s="31"/>
      <c r="L291" s="36"/>
      <c r="M291" s="31"/>
      <c r="N291" s="4">
        <f>算法映射结果!N195</f>
        <v>0</v>
      </c>
    </row>
    <row r="292" spans="1:14" ht="15" x14ac:dyDescent="0.15">
      <c r="A292" s="41"/>
      <c r="B292" s="37" t="str">
        <f>算法映射结果!B196</f>
        <v>RCPA</v>
      </c>
      <c r="C292" s="5" t="str">
        <f>算法映射结果!C196</f>
        <v>映射资源消耗</v>
      </c>
      <c r="D292" s="6">
        <f>算法映射结果!D196</f>
        <v>24</v>
      </c>
      <c r="E292" s="6">
        <f>算法映射结果!E196</f>
        <v>24</v>
      </c>
      <c r="F292" s="6">
        <f>算法映射结果!F196</f>
        <v>24</v>
      </c>
      <c r="G292" s="6">
        <f>算法映射结果!G196</f>
        <v>48</v>
      </c>
      <c r="H292" s="6">
        <f>算法映射结果!H196</f>
        <v>24</v>
      </c>
      <c r="I292" s="6">
        <f>算法映射结果!I196</f>
        <v>24</v>
      </c>
      <c r="J292" s="6">
        <f>算法映射结果!J196</f>
        <v>168</v>
      </c>
      <c r="K292" s="30">
        <f>算法映射结果!K196</f>
        <v>32.904884318766065</v>
      </c>
      <c r="L292" s="35">
        <f>算法映射结果!L196</f>
        <v>0.95260800000000001</v>
      </c>
      <c r="M292" s="30">
        <f>算法映射结果!M196</f>
        <v>34.541893747235029</v>
      </c>
      <c r="N292" s="15">
        <f>算法映射结果!N196</f>
        <v>0</v>
      </c>
    </row>
    <row r="293" spans="1:14" ht="15" x14ac:dyDescent="0.15">
      <c r="A293" s="41"/>
      <c r="B293" s="38"/>
      <c r="C293" s="5" t="str">
        <f>算法映射结果!C197</f>
        <v>资源利用率</v>
      </c>
      <c r="D293" s="11">
        <f>算法映射结果!D197</f>
        <v>0</v>
      </c>
      <c r="E293" s="11">
        <f>算法映射结果!E197</f>
        <v>0</v>
      </c>
      <c r="F293" s="11">
        <f>算法映射结果!F197</f>
        <v>0</v>
      </c>
      <c r="G293" s="11">
        <f>算法映射结果!G197</f>
        <v>0.16666666666666666</v>
      </c>
      <c r="H293" s="11">
        <f>算法映射结果!H197</f>
        <v>0.16666666666666666</v>
      </c>
      <c r="I293" s="11">
        <f>算法映射结果!I197</f>
        <v>0</v>
      </c>
      <c r="J293" s="11">
        <f>算法映射结果!J197</f>
        <v>7.1428571428571425E-2</v>
      </c>
      <c r="K293" s="31"/>
      <c r="L293" s="36"/>
      <c r="M293" s="31"/>
      <c r="N293" s="4">
        <f>算法映射结果!N197</f>
        <v>0</v>
      </c>
    </row>
    <row r="294" spans="1:14" ht="15" x14ac:dyDescent="0.15">
      <c r="A294" s="41"/>
      <c r="B294" s="37" t="str">
        <f>算法映射结果!B198</f>
        <v>COBRA</v>
      </c>
      <c r="C294" s="5" t="str">
        <f>算法映射结果!C198</f>
        <v>映射资源消耗</v>
      </c>
      <c r="D294" s="12" t="str">
        <f>算法映射结果!D198</f>
        <v>/</v>
      </c>
      <c r="E294" s="12" t="str">
        <f>算法映射结果!E198</f>
        <v>/</v>
      </c>
      <c r="F294" s="12" t="str">
        <f>算法映射结果!F198</f>
        <v>/</v>
      </c>
      <c r="G294" s="12" t="str">
        <f>算法映射结果!G198</f>
        <v>/</v>
      </c>
      <c r="H294" s="12" t="str">
        <f>算法映射结果!H198</f>
        <v>/</v>
      </c>
      <c r="I294" s="12" t="str">
        <f>算法映射结果!I198</f>
        <v>/</v>
      </c>
      <c r="J294" s="12" t="str">
        <f>算法映射结果!J198</f>
        <v>/</v>
      </c>
      <c r="K294" s="30" t="str">
        <f>算法映射结果!K198</f>
        <v>/</v>
      </c>
      <c r="L294" s="30" t="str">
        <f>算法映射结果!L198</f>
        <v>/</v>
      </c>
      <c r="M294" s="30" t="str">
        <f>算法映射结果!M198</f>
        <v>/</v>
      </c>
      <c r="N294" s="15">
        <f>算法映射结果!N198</f>
        <v>0</v>
      </c>
    </row>
    <row r="295" spans="1:14" ht="15" x14ac:dyDescent="0.15">
      <c r="A295" s="41"/>
      <c r="B295" s="38"/>
      <c r="C295" s="5" t="str">
        <f>算法映射结果!C199</f>
        <v>资源利用率</v>
      </c>
      <c r="D295" s="12" t="str">
        <f>算法映射结果!D199</f>
        <v>/</v>
      </c>
      <c r="E295" s="12" t="str">
        <f>算法映射结果!E199</f>
        <v>/</v>
      </c>
      <c r="F295" s="12" t="str">
        <f>算法映射结果!F199</f>
        <v>/</v>
      </c>
      <c r="G295" s="12" t="str">
        <f>算法映射结果!G199</f>
        <v>/</v>
      </c>
      <c r="H295" s="12" t="str">
        <f>算法映射结果!H199</f>
        <v>/</v>
      </c>
      <c r="I295" s="12" t="str">
        <f>算法映射结果!I199</f>
        <v>/</v>
      </c>
      <c r="J295" s="12" t="str">
        <f>算法映射结果!J199</f>
        <v>/</v>
      </c>
      <c r="K295" s="31"/>
      <c r="L295" s="31"/>
      <c r="M295" s="31"/>
      <c r="N295" s="4">
        <f>算法映射结果!N199</f>
        <v>0</v>
      </c>
    </row>
    <row r="296" spans="1:14" ht="15" x14ac:dyDescent="0.15">
      <c r="A296" s="41"/>
      <c r="B296" s="37" t="str">
        <f>算法映射结果!B200</f>
        <v>RPU</v>
      </c>
      <c r="C296" s="5" t="str">
        <f>算法映射结果!C200</f>
        <v>映射资源消耗</v>
      </c>
      <c r="D296" s="6">
        <f>算法映射结果!D200</f>
        <v>16</v>
      </c>
      <c r="E296" s="6">
        <f>算法映射结果!E200</f>
        <v>32</v>
      </c>
      <c r="F296" s="6">
        <f>算法映射结果!F200</f>
        <v>8</v>
      </c>
      <c r="G296" s="6">
        <f>算法映射结果!G200</f>
        <v>16</v>
      </c>
      <c r="H296" s="6">
        <f>算法映射结果!H200</f>
        <v>16</v>
      </c>
      <c r="I296" s="6">
        <f>算法映射结果!I200</f>
        <v>0</v>
      </c>
      <c r="J296" s="6">
        <f>算法映射结果!J200</f>
        <v>88</v>
      </c>
      <c r="K296" s="30">
        <f>算法映射结果!K200</f>
        <v>64</v>
      </c>
      <c r="L296" s="35">
        <f>算法映射结果!L200</f>
        <v>0.57911599999999996</v>
      </c>
      <c r="M296" s="30">
        <f>算法映射结果!M200</f>
        <v>110.51326504534498</v>
      </c>
      <c r="N296" s="15">
        <f>算法映射结果!N200</f>
        <v>0</v>
      </c>
    </row>
    <row r="297" spans="1:14" ht="15" x14ac:dyDescent="0.15">
      <c r="A297" s="41"/>
      <c r="B297" s="38"/>
      <c r="C297" s="5" t="str">
        <f>算法映射结果!C201</f>
        <v>资源利用率</v>
      </c>
      <c r="D297" s="7">
        <f>算法映射结果!D201</f>
        <v>0</v>
      </c>
      <c r="E297" s="7">
        <f>算法映射结果!E201</f>
        <v>0</v>
      </c>
      <c r="F297" s="7">
        <f>算法映射结果!F201</f>
        <v>0</v>
      </c>
      <c r="G297" s="7">
        <f>算法映射结果!G201</f>
        <v>0.5</v>
      </c>
      <c r="H297" s="7">
        <f>算法映射结果!H201</f>
        <v>0.25</v>
      </c>
      <c r="I297" s="7" t="str">
        <f>算法映射结果!I201</f>
        <v>/</v>
      </c>
      <c r="J297" s="7">
        <f>算法映射结果!J201</f>
        <v>0.13636363636363635</v>
      </c>
      <c r="K297" s="31"/>
      <c r="L297" s="36"/>
      <c r="M297" s="31"/>
      <c r="N297" s="4">
        <f>算法映射结果!N201</f>
        <v>0</v>
      </c>
    </row>
    <row r="298" spans="1:14" ht="15" x14ac:dyDescent="0.15">
      <c r="A298" s="41"/>
      <c r="B298" s="39" t="str">
        <f>算法映射结果!B202</f>
        <v>本文</v>
      </c>
      <c r="C298" s="5" t="str">
        <f>算法映射结果!C202</f>
        <v>映射资源消耗</v>
      </c>
      <c r="D298" s="14">
        <f>算法映射结果!D202</f>
        <v>21</v>
      </c>
      <c r="E298" s="14">
        <f>算法映射结果!E202</f>
        <v>21</v>
      </c>
      <c r="F298" s="14">
        <f>算法映射结果!F202</f>
        <v>9</v>
      </c>
      <c r="G298" s="14">
        <f>算法映射结果!G202</f>
        <v>18</v>
      </c>
      <c r="H298" s="14">
        <f>算法映射结果!H202</f>
        <v>12</v>
      </c>
      <c r="I298" s="14">
        <f>算法映射结果!I202</f>
        <v>12</v>
      </c>
      <c r="J298" s="14">
        <f>算法映射结果!J202</f>
        <v>93</v>
      </c>
      <c r="K298" s="30">
        <f>算法映射结果!K202</f>
        <v>64</v>
      </c>
      <c r="L298" s="35">
        <f>算法映射结果!L202</f>
        <v>0.65339100000000006</v>
      </c>
      <c r="M298" s="30">
        <f>算法映射结果!M202</f>
        <v>97.950538039244492</v>
      </c>
      <c r="N298" s="15">
        <f>算法映射结果!N202</f>
        <v>0</v>
      </c>
    </row>
    <row r="299" spans="1:14" ht="15" x14ac:dyDescent="0.15">
      <c r="A299" s="38"/>
      <c r="B299" s="40"/>
      <c r="C299" s="5" t="str">
        <f>算法映射结果!C203</f>
        <v>资源利用率</v>
      </c>
      <c r="D299" s="13">
        <f>算法映射结果!D203</f>
        <v>0</v>
      </c>
      <c r="E299" s="13">
        <f>算法映射结果!E203</f>
        <v>0</v>
      </c>
      <c r="F299" s="13">
        <f>算法映射结果!F203</f>
        <v>0</v>
      </c>
      <c r="G299" s="13">
        <f>算法映射结果!G203</f>
        <v>0.44444444444444442</v>
      </c>
      <c r="H299" s="13">
        <f>算法映射结果!H203</f>
        <v>0.33333333333333331</v>
      </c>
      <c r="I299" s="13">
        <f>算法映射结果!I203</f>
        <v>0</v>
      </c>
      <c r="J299" s="13">
        <f>算法映射结果!J203</f>
        <v>0.12903225806451613</v>
      </c>
      <c r="K299" s="31"/>
      <c r="L299" s="36"/>
      <c r="M299" s="31"/>
      <c r="N299" s="4">
        <f>算法映射结果!N203</f>
        <v>0</v>
      </c>
    </row>
    <row r="300" spans="1:14" ht="15" x14ac:dyDescent="0.15">
      <c r="A300" s="37" t="str">
        <f>算法映射结果!A204</f>
        <v>KHAZAD</v>
      </c>
      <c r="B300" s="10">
        <f>算法映射结果!B204</f>
        <v>0</v>
      </c>
      <c r="C300" s="5" t="str">
        <f>算法映射结果!C204</f>
        <v>算法包含操作</v>
      </c>
      <c r="D300" s="6">
        <f>算法映射结果!D204</f>
        <v>0</v>
      </c>
      <c r="E300" s="6">
        <f>算法映射结果!E204</f>
        <v>0</v>
      </c>
      <c r="F300" s="6">
        <f>算法映射结果!F204</f>
        <v>0</v>
      </c>
      <c r="G300" s="6">
        <f>算法映射结果!G204</f>
        <v>2</v>
      </c>
      <c r="H300" s="6">
        <f>算法映射结果!H204</f>
        <v>2</v>
      </c>
      <c r="I300" s="6">
        <f>算法映射结果!I204</f>
        <v>2</v>
      </c>
      <c r="J300" s="6">
        <f>算法映射结果!J204</f>
        <v>6</v>
      </c>
      <c r="K300" s="8">
        <f>算法映射结果!K204</f>
        <v>0</v>
      </c>
      <c r="L300" s="8">
        <f>算法映射结果!L204</f>
        <v>0</v>
      </c>
      <c r="M300" s="8">
        <f>算法映射结果!M204</f>
        <v>0</v>
      </c>
      <c r="N300" s="1">
        <f>算法映射结果!N204</f>
        <v>0</v>
      </c>
    </row>
    <row r="301" spans="1:14" ht="15" x14ac:dyDescent="0.15">
      <c r="A301" s="41"/>
      <c r="B301" s="33" t="str">
        <f>算法映射结果!B205</f>
        <v>Cyptoraptor</v>
      </c>
      <c r="C301" s="5" t="str">
        <f>算法映射结果!C205</f>
        <v>映射资源消耗</v>
      </c>
      <c r="D301" s="6">
        <f>算法映射结果!D205</f>
        <v>8</v>
      </c>
      <c r="E301" s="6">
        <f>算法映射结果!E205</f>
        <v>8</v>
      </c>
      <c r="F301" s="6">
        <f>算法映射结果!F205</f>
        <v>8</v>
      </c>
      <c r="G301" s="6">
        <f>算法映射结果!G205</f>
        <v>8</v>
      </c>
      <c r="H301" s="6">
        <f>算法映射结果!H205</f>
        <v>8</v>
      </c>
      <c r="I301" s="6">
        <f>算法映射结果!I205</f>
        <v>0</v>
      </c>
      <c r="J301" s="6">
        <f>算法映射结果!J205</f>
        <v>40</v>
      </c>
      <c r="K301" s="30">
        <f>算法映射结果!K205</f>
        <v>29.767441860465116</v>
      </c>
      <c r="L301" s="35">
        <f>算法映射结果!L205</f>
        <v>0.24629599999999999</v>
      </c>
      <c r="M301" s="30">
        <f>算法映射结果!M205</f>
        <v>120.86043565654788</v>
      </c>
      <c r="N301" s="15">
        <f>算法映射结果!N205</f>
        <v>0</v>
      </c>
    </row>
    <row r="302" spans="1:14" ht="15" x14ac:dyDescent="0.15">
      <c r="A302" s="41"/>
      <c r="B302" s="34"/>
      <c r="C302" s="5" t="str">
        <f>算法映射结果!C206</f>
        <v>资源利用率</v>
      </c>
      <c r="D302" s="7">
        <f>算法映射结果!D206</f>
        <v>0</v>
      </c>
      <c r="E302" s="7">
        <f>算法映射结果!E206</f>
        <v>0</v>
      </c>
      <c r="F302" s="7">
        <f>算法映射结果!F206</f>
        <v>0</v>
      </c>
      <c r="G302" s="7">
        <f>算法映射结果!G206</f>
        <v>0.25</v>
      </c>
      <c r="H302" s="7">
        <f>算法映射结果!H206</f>
        <v>0.25</v>
      </c>
      <c r="I302" s="7" t="str">
        <f>算法映射结果!I206</f>
        <v>/</v>
      </c>
      <c r="J302" s="7">
        <f>算法映射结果!J206</f>
        <v>0.15</v>
      </c>
      <c r="K302" s="31"/>
      <c r="L302" s="36"/>
      <c r="M302" s="31"/>
      <c r="N302" s="4">
        <f>算法映射结果!N206</f>
        <v>0</v>
      </c>
    </row>
    <row r="303" spans="1:14" ht="15" x14ac:dyDescent="0.15">
      <c r="A303" s="41"/>
      <c r="B303" s="37" t="str">
        <f>算法映射结果!B207</f>
        <v>RCPA</v>
      </c>
      <c r="C303" s="5" t="str">
        <f>算法映射结果!C207</f>
        <v>映射资源消耗</v>
      </c>
      <c r="D303" s="6">
        <f>算法映射结果!D207</f>
        <v>8</v>
      </c>
      <c r="E303" s="6">
        <f>算法映射结果!E207</f>
        <v>8</v>
      </c>
      <c r="F303" s="6">
        <f>算法映射结果!F207</f>
        <v>8</v>
      </c>
      <c r="G303" s="6">
        <f>算法映射结果!G207</f>
        <v>16</v>
      </c>
      <c r="H303" s="6">
        <f>算法映射结果!H207</f>
        <v>8</v>
      </c>
      <c r="I303" s="6">
        <f>算法映射结果!I207</f>
        <v>8</v>
      </c>
      <c r="J303" s="6">
        <f>算法映射结果!J207</f>
        <v>56</v>
      </c>
      <c r="K303" s="30">
        <f>算法映射结果!K207</f>
        <v>16.452442159383033</v>
      </c>
      <c r="L303" s="35">
        <f>算法映射结果!L207</f>
        <v>0.31753599999999998</v>
      </c>
      <c r="M303" s="30">
        <f>算法映射结果!M207</f>
        <v>51.81284062085254</v>
      </c>
      <c r="N303" s="15">
        <f>算法映射结果!N207</f>
        <v>0</v>
      </c>
    </row>
    <row r="304" spans="1:14" ht="15" x14ac:dyDescent="0.15">
      <c r="A304" s="41"/>
      <c r="B304" s="38"/>
      <c r="C304" s="5" t="str">
        <f>算法映射结果!C208</f>
        <v>资源利用率</v>
      </c>
      <c r="D304" s="11">
        <f>算法映射结果!D208</f>
        <v>0</v>
      </c>
      <c r="E304" s="11">
        <f>算法映射结果!E208</f>
        <v>0</v>
      </c>
      <c r="F304" s="11">
        <f>算法映射结果!F208</f>
        <v>0</v>
      </c>
      <c r="G304" s="11">
        <f>算法映射结果!G208</f>
        <v>0.125</v>
      </c>
      <c r="H304" s="11">
        <f>算法映射结果!H208</f>
        <v>0.25</v>
      </c>
      <c r="I304" s="11">
        <f>算法映射结果!I208</f>
        <v>0.25</v>
      </c>
      <c r="J304" s="11">
        <f>算法映射结果!J208</f>
        <v>0.10714285714285714</v>
      </c>
      <c r="K304" s="31"/>
      <c r="L304" s="36"/>
      <c r="M304" s="31"/>
      <c r="N304" s="4">
        <f>算法映射结果!N208</f>
        <v>0</v>
      </c>
    </row>
    <row r="305" spans="1:14" ht="15" x14ac:dyDescent="0.15">
      <c r="A305" s="41"/>
      <c r="B305" s="37" t="str">
        <f>算法映射结果!B209</f>
        <v>COBRA</v>
      </c>
      <c r="C305" s="5" t="str">
        <f>算法映射结果!C209</f>
        <v>映射资源消耗</v>
      </c>
      <c r="D305" s="12">
        <f>算法映射结果!D209</f>
        <v>8</v>
      </c>
      <c r="E305" s="12">
        <f>算法映射结果!E209</f>
        <v>12</v>
      </c>
      <c r="F305" s="12">
        <f>算法映射结果!F209</f>
        <v>4</v>
      </c>
      <c r="G305" s="12">
        <f>算法映射结果!G209</f>
        <v>12</v>
      </c>
      <c r="H305" s="12">
        <f>算法映射结果!H209</f>
        <v>2</v>
      </c>
      <c r="I305" s="12">
        <f>算法映射结果!I209</f>
        <v>4</v>
      </c>
      <c r="J305" s="12">
        <f>算法映射结果!J209</f>
        <v>42</v>
      </c>
      <c r="K305" s="30">
        <f>算法映射结果!K209</f>
        <v>4.9689440993788816</v>
      </c>
      <c r="L305" s="35">
        <f>算法映射结果!L209</f>
        <v>0.1561245</v>
      </c>
      <c r="M305" s="30">
        <f>算法映射结果!M209</f>
        <v>31.826805526223506</v>
      </c>
      <c r="N305" s="15">
        <f>算法映射结果!N209</f>
        <v>0</v>
      </c>
    </row>
    <row r="306" spans="1:14" ht="15" x14ac:dyDescent="0.15">
      <c r="A306" s="41"/>
      <c r="B306" s="38"/>
      <c r="C306" s="5" t="str">
        <f>算法映射结果!C210</f>
        <v>资源利用率</v>
      </c>
      <c r="D306" s="11">
        <f>算法映射结果!D210</f>
        <v>0</v>
      </c>
      <c r="E306" s="11">
        <f>算法映射结果!E210</f>
        <v>0</v>
      </c>
      <c r="F306" s="11">
        <f>算法映射结果!F210</f>
        <v>0</v>
      </c>
      <c r="G306" s="11">
        <f>算法映射结果!G210</f>
        <v>0.16666666666666666</v>
      </c>
      <c r="H306" s="11">
        <f>算法映射结果!H210</f>
        <v>1</v>
      </c>
      <c r="I306" s="11">
        <f>算法映射结果!I210</f>
        <v>0.5</v>
      </c>
      <c r="J306" s="11">
        <f>算法映射结果!J210</f>
        <v>0.14285714285714285</v>
      </c>
      <c r="K306" s="31"/>
      <c r="L306" s="36"/>
      <c r="M306" s="31"/>
      <c r="N306" s="4">
        <f>算法映射结果!N210</f>
        <v>0</v>
      </c>
    </row>
    <row r="307" spans="1:14" ht="15" x14ac:dyDescent="0.15">
      <c r="A307" s="41"/>
      <c r="B307" s="37" t="str">
        <f>算法映射结果!B211</f>
        <v>RPU</v>
      </c>
      <c r="C307" s="5" t="str">
        <f>算法映射结果!C211</f>
        <v>映射资源消耗</v>
      </c>
      <c r="D307" s="6">
        <f>算法映射结果!D211</f>
        <v>16</v>
      </c>
      <c r="E307" s="6">
        <f>算法映射结果!E211</f>
        <v>32</v>
      </c>
      <c r="F307" s="6">
        <f>算法映射结果!F211</f>
        <v>8</v>
      </c>
      <c r="G307" s="6">
        <f>算法映射结果!G211</f>
        <v>16</v>
      </c>
      <c r="H307" s="6">
        <f>算法映射结果!H211</f>
        <v>16</v>
      </c>
      <c r="I307" s="6">
        <f>算法映射结果!I211</f>
        <v>0</v>
      </c>
      <c r="J307" s="6">
        <f>算法映射结果!J211</f>
        <v>88</v>
      </c>
      <c r="K307" s="30">
        <f>算法映射结果!K211</f>
        <v>32</v>
      </c>
      <c r="L307" s="35">
        <f>算法映射结果!L211</f>
        <v>0.46610400000000002</v>
      </c>
      <c r="M307" s="30">
        <f>算法映射结果!M211</f>
        <v>68.654205928290679</v>
      </c>
      <c r="N307" s="15">
        <f>算法映射结果!N211</f>
        <v>0</v>
      </c>
    </row>
    <row r="308" spans="1:14" ht="15" x14ac:dyDescent="0.15">
      <c r="A308" s="41"/>
      <c r="B308" s="38"/>
      <c r="C308" s="5" t="str">
        <f>算法映射结果!C212</f>
        <v>资源利用率</v>
      </c>
      <c r="D308" s="7">
        <f>算法映射结果!D212</f>
        <v>0</v>
      </c>
      <c r="E308" s="7">
        <f>算法映射结果!E212</f>
        <v>0</v>
      </c>
      <c r="F308" s="7">
        <f>算法映射结果!F212</f>
        <v>0</v>
      </c>
      <c r="G308" s="7">
        <f>算法映射结果!G212</f>
        <v>0.125</v>
      </c>
      <c r="H308" s="7">
        <f>算法映射结果!H212</f>
        <v>0.125</v>
      </c>
      <c r="I308" s="7" t="str">
        <f>算法映射结果!I212</f>
        <v>/</v>
      </c>
      <c r="J308" s="7">
        <f>算法映射结果!J212</f>
        <v>6.8181818181818177E-2</v>
      </c>
      <c r="K308" s="31"/>
      <c r="L308" s="36"/>
      <c r="M308" s="31"/>
      <c r="N308" s="4">
        <f>算法映射结果!N212</f>
        <v>0</v>
      </c>
    </row>
    <row r="309" spans="1:14" ht="15" x14ac:dyDescent="0.15">
      <c r="A309" s="41"/>
      <c r="B309" s="39" t="str">
        <f>算法映射结果!B213</f>
        <v>本文</v>
      </c>
      <c r="C309" s="5" t="str">
        <f>算法映射结果!C213</f>
        <v>映射资源消耗</v>
      </c>
      <c r="D309" s="14">
        <f>算法映射结果!D213</f>
        <v>7</v>
      </c>
      <c r="E309" s="14">
        <f>算法映射结果!E213</f>
        <v>7</v>
      </c>
      <c r="F309" s="14">
        <f>算法映射结果!F213</f>
        <v>3</v>
      </c>
      <c r="G309" s="14">
        <f>算法映射结果!G213</f>
        <v>6</v>
      </c>
      <c r="H309" s="14">
        <f>算法映射结果!H213</f>
        <v>4</v>
      </c>
      <c r="I309" s="14">
        <f>算法映射结果!I213</f>
        <v>4</v>
      </c>
      <c r="J309" s="14">
        <f>算法映射结果!J213</f>
        <v>31</v>
      </c>
      <c r="K309" s="30">
        <f>算法映射结果!K213</f>
        <v>32</v>
      </c>
      <c r="L309" s="35">
        <f>算法映射结果!L213</f>
        <v>0.21779699999999999</v>
      </c>
      <c r="M309" s="30">
        <f>算法映射结果!M213</f>
        <v>146.92580705886675</v>
      </c>
      <c r="N309" s="15">
        <f>算法映射结果!N213</f>
        <v>0</v>
      </c>
    </row>
    <row r="310" spans="1:14" ht="15" x14ac:dyDescent="0.15">
      <c r="A310" s="38"/>
      <c r="B310" s="40"/>
      <c r="C310" s="5" t="str">
        <f>算法映射结果!C214</f>
        <v>资源利用率</v>
      </c>
      <c r="D310" s="13">
        <f>算法映射结果!D214</f>
        <v>0</v>
      </c>
      <c r="E310" s="13">
        <f>算法映射结果!E214</f>
        <v>0</v>
      </c>
      <c r="F310" s="13">
        <f>算法映射结果!F214</f>
        <v>0</v>
      </c>
      <c r="G310" s="13">
        <f>算法映射结果!G214</f>
        <v>0.33333333333333331</v>
      </c>
      <c r="H310" s="13">
        <f>算法映射结果!H214</f>
        <v>0.5</v>
      </c>
      <c r="I310" s="13">
        <f>算法映射结果!I214</f>
        <v>0.5</v>
      </c>
      <c r="J310" s="13">
        <f>算法映射结果!J214</f>
        <v>0.19354838709677419</v>
      </c>
      <c r="K310" s="31"/>
      <c r="L310" s="36"/>
      <c r="M310" s="31"/>
      <c r="N310" s="4">
        <f>算法映射结果!N214</f>
        <v>0</v>
      </c>
    </row>
    <row r="311" spans="1:14" ht="15" x14ac:dyDescent="0.15">
      <c r="A311" s="37" t="str">
        <f>算法映射结果!A215</f>
        <v>HIEROCRYPT-L1</v>
      </c>
      <c r="B311" s="10">
        <f>算法映射结果!B215</f>
        <v>0</v>
      </c>
      <c r="C311" s="5" t="str">
        <f>算法映射结果!C215</f>
        <v>算法包含操作</v>
      </c>
      <c r="D311" s="6">
        <f>算法映射结果!D215</f>
        <v>0</v>
      </c>
      <c r="E311" s="6">
        <f>算法映射结果!E215</f>
        <v>0</v>
      </c>
      <c r="F311" s="6">
        <f>算法映射结果!F215</f>
        <v>0</v>
      </c>
      <c r="G311" s="6">
        <f>算法映射结果!G215</f>
        <v>4</v>
      </c>
      <c r="H311" s="6">
        <f>算法映射结果!H215</f>
        <v>4</v>
      </c>
      <c r="I311" s="6">
        <f>算法映射结果!I215</f>
        <v>4</v>
      </c>
      <c r="J311" s="6">
        <f>算法映射结果!J215</f>
        <v>12</v>
      </c>
      <c r="K311" s="8">
        <f>算法映射结果!K215</f>
        <v>0</v>
      </c>
      <c r="L311" s="8">
        <f>算法映射结果!L215</f>
        <v>0</v>
      </c>
      <c r="M311" s="8">
        <f>算法映射结果!M215</f>
        <v>0</v>
      </c>
      <c r="N311" s="1">
        <f>算法映射结果!N215</f>
        <v>0</v>
      </c>
    </row>
    <row r="312" spans="1:14" ht="15" x14ac:dyDescent="0.15">
      <c r="A312" s="41"/>
      <c r="B312" s="33" t="str">
        <f>算法映射结果!B216</f>
        <v>Cyptoraptor</v>
      </c>
      <c r="C312" s="5" t="str">
        <f>算法映射结果!C216</f>
        <v>映射资源消耗</v>
      </c>
      <c r="D312" s="6">
        <f>算法映射结果!D216</f>
        <v>16</v>
      </c>
      <c r="E312" s="6">
        <f>算法映射结果!E216</f>
        <v>16</v>
      </c>
      <c r="F312" s="6">
        <f>算法映射结果!F216</f>
        <v>16</v>
      </c>
      <c r="G312" s="6">
        <f>算法映射结果!G216</f>
        <v>16</v>
      </c>
      <c r="H312" s="6">
        <f>算法映射结果!H216</f>
        <v>16</v>
      </c>
      <c r="I312" s="6">
        <f>算法映射结果!I216</f>
        <v>0</v>
      </c>
      <c r="J312" s="6">
        <f>算法映射结果!J216</f>
        <v>80</v>
      </c>
      <c r="K312" s="30">
        <f>算法映射结果!K216</f>
        <v>29.767441860465116</v>
      </c>
      <c r="L312" s="35">
        <f>算法映射结果!L216</f>
        <v>0.49259199999999997</v>
      </c>
      <c r="M312" s="30">
        <f>算法映射结果!M216</f>
        <v>60.430217828273939</v>
      </c>
      <c r="N312" s="15">
        <f>算法映射结果!N216</f>
        <v>0</v>
      </c>
    </row>
    <row r="313" spans="1:14" ht="15" x14ac:dyDescent="0.15">
      <c r="A313" s="41"/>
      <c r="B313" s="34"/>
      <c r="C313" s="5" t="str">
        <f>算法映射结果!C217</f>
        <v>资源利用率</v>
      </c>
      <c r="D313" s="7">
        <f>算法映射结果!D217</f>
        <v>0</v>
      </c>
      <c r="E313" s="7">
        <f>算法映射结果!E217</f>
        <v>0</v>
      </c>
      <c r="F313" s="7">
        <f>算法映射结果!F217</f>
        <v>0</v>
      </c>
      <c r="G313" s="7">
        <f>算法映射结果!G217</f>
        <v>0.25</v>
      </c>
      <c r="H313" s="7">
        <f>算法映射结果!H217</f>
        <v>0.25</v>
      </c>
      <c r="I313" s="7" t="str">
        <f>算法映射结果!I217</f>
        <v>/</v>
      </c>
      <c r="J313" s="7">
        <f>算法映射结果!J217</f>
        <v>0.15</v>
      </c>
      <c r="K313" s="31"/>
      <c r="L313" s="36"/>
      <c r="M313" s="31"/>
      <c r="N313" s="4">
        <f>算法映射结果!N217</f>
        <v>0</v>
      </c>
    </row>
    <row r="314" spans="1:14" ht="15" x14ac:dyDescent="0.15">
      <c r="A314" s="41"/>
      <c r="B314" s="37" t="str">
        <f>算法映射结果!B218</f>
        <v>RCPA</v>
      </c>
      <c r="C314" s="5" t="str">
        <f>算法映射结果!C218</f>
        <v>映射资源消耗</v>
      </c>
      <c r="D314" s="6">
        <f>算法映射结果!D218</f>
        <v>16</v>
      </c>
      <c r="E314" s="6">
        <f>算法映射结果!E218</f>
        <v>16</v>
      </c>
      <c r="F314" s="6">
        <f>算法映射结果!F218</f>
        <v>16</v>
      </c>
      <c r="G314" s="6">
        <f>算法映射结果!G218</f>
        <v>32</v>
      </c>
      <c r="H314" s="6">
        <f>算法映射结果!H218</f>
        <v>16</v>
      </c>
      <c r="I314" s="6">
        <f>算法映射结果!I218</f>
        <v>16</v>
      </c>
      <c r="J314" s="6">
        <f>算法映射结果!J218</f>
        <v>112</v>
      </c>
      <c r="K314" s="30">
        <f>算法映射结果!K218</f>
        <v>16.452442159383033</v>
      </c>
      <c r="L314" s="35">
        <f>算法映射结果!L218</f>
        <v>0.63507199999999997</v>
      </c>
      <c r="M314" s="30">
        <f>算法映射结果!M218</f>
        <v>25.90642031042627</v>
      </c>
      <c r="N314" s="15">
        <f>算法映射结果!N218</f>
        <v>0</v>
      </c>
    </row>
    <row r="315" spans="1:14" ht="15" x14ac:dyDescent="0.15">
      <c r="A315" s="41"/>
      <c r="B315" s="38"/>
      <c r="C315" s="5" t="str">
        <f>算法映射结果!C219</f>
        <v>资源利用率</v>
      </c>
      <c r="D315" s="11">
        <f>算法映射结果!D219</f>
        <v>0</v>
      </c>
      <c r="E315" s="11">
        <f>算法映射结果!E219</f>
        <v>0</v>
      </c>
      <c r="F315" s="11">
        <f>算法映射结果!F219</f>
        <v>0</v>
      </c>
      <c r="G315" s="11">
        <f>算法映射结果!G219</f>
        <v>0.125</v>
      </c>
      <c r="H315" s="11">
        <f>算法映射结果!H219</f>
        <v>0.25</v>
      </c>
      <c r="I315" s="11">
        <f>算法映射结果!I219</f>
        <v>0.25</v>
      </c>
      <c r="J315" s="11">
        <f>算法映射结果!J219</f>
        <v>0.10714285714285714</v>
      </c>
      <c r="K315" s="31"/>
      <c r="L315" s="36"/>
      <c r="M315" s="31"/>
      <c r="N315" s="4">
        <f>算法映射结果!N219</f>
        <v>0</v>
      </c>
    </row>
    <row r="316" spans="1:14" ht="15" x14ac:dyDescent="0.15">
      <c r="A316" s="41"/>
      <c r="B316" s="37" t="str">
        <f>算法映射结果!B220</f>
        <v>COBRA</v>
      </c>
      <c r="C316" s="5" t="str">
        <f>算法映射结果!C220</f>
        <v>映射资源消耗</v>
      </c>
      <c r="D316" s="12">
        <f>算法映射结果!D220</f>
        <v>16</v>
      </c>
      <c r="E316" s="12">
        <f>算法映射结果!E220</f>
        <v>24</v>
      </c>
      <c r="F316" s="12">
        <f>算法映射结果!F220</f>
        <v>8</v>
      </c>
      <c r="G316" s="12">
        <f>算法映射结果!G220</f>
        <v>24</v>
      </c>
      <c r="H316" s="12">
        <f>算法映射结果!H220</f>
        <v>4</v>
      </c>
      <c r="I316" s="12">
        <f>算法映射结果!I220</f>
        <v>8</v>
      </c>
      <c r="J316" s="12">
        <f>算法映射结果!J220</f>
        <v>84</v>
      </c>
      <c r="K316" s="30">
        <f>算法映射结果!K220</f>
        <v>4.9689440993788816</v>
      </c>
      <c r="L316" s="35">
        <f>算法映射结果!L220</f>
        <v>0.312249</v>
      </c>
      <c r="M316" s="30">
        <f>算法映射结果!M220</f>
        <v>15.913402763111753</v>
      </c>
      <c r="N316" s="15">
        <f>算法映射结果!N220</f>
        <v>0</v>
      </c>
    </row>
    <row r="317" spans="1:14" ht="15" x14ac:dyDescent="0.15">
      <c r="A317" s="41"/>
      <c r="B317" s="38"/>
      <c r="C317" s="5" t="str">
        <f>算法映射结果!C221</f>
        <v>资源利用率</v>
      </c>
      <c r="D317" s="11">
        <f>算法映射结果!D221</f>
        <v>0</v>
      </c>
      <c r="E317" s="11">
        <f>算法映射结果!E221</f>
        <v>0</v>
      </c>
      <c r="F317" s="11">
        <f>算法映射结果!F221</f>
        <v>0</v>
      </c>
      <c r="G317" s="11">
        <f>算法映射结果!G221</f>
        <v>0.16666666666666666</v>
      </c>
      <c r="H317" s="11">
        <f>算法映射结果!H221</f>
        <v>1</v>
      </c>
      <c r="I317" s="11">
        <f>算法映射结果!I221</f>
        <v>0.5</v>
      </c>
      <c r="J317" s="11">
        <f>算法映射结果!J221</f>
        <v>0.14285714285714285</v>
      </c>
      <c r="K317" s="31"/>
      <c r="L317" s="36"/>
      <c r="M317" s="31"/>
      <c r="N317" s="4">
        <f>算法映射结果!N221</f>
        <v>0</v>
      </c>
    </row>
    <row r="318" spans="1:14" ht="15" x14ac:dyDescent="0.15">
      <c r="A318" s="41"/>
      <c r="B318" s="37" t="str">
        <f>算法映射结果!B222</f>
        <v>RPU</v>
      </c>
      <c r="C318" s="5" t="str">
        <f>算法映射结果!C222</f>
        <v>映射资源消耗</v>
      </c>
      <c r="D318" s="6">
        <f>算法映射结果!D222</f>
        <v>32</v>
      </c>
      <c r="E318" s="6">
        <f>算法映射结果!E222</f>
        <v>64</v>
      </c>
      <c r="F318" s="6">
        <f>算法映射结果!F222</f>
        <v>16</v>
      </c>
      <c r="G318" s="6">
        <f>算法映射结果!G222</f>
        <v>32</v>
      </c>
      <c r="H318" s="6">
        <f>算法映射结果!H222</f>
        <v>32</v>
      </c>
      <c r="I318" s="6">
        <f>算法映射结果!I222</f>
        <v>0</v>
      </c>
      <c r="J318" s="6">
        <f>算法映射结果!J222</f>
        <v>176</v>
      </c>
      <c r="K318" s="30">
        <f>算法映射结果!K222</f>
        <v>32</v>
      </c>
      <c r="L318" s="35">
        <f>算法映射结果!L222</f>
        <v>0.93220800000000004</v>
      </c>
      <c r="M318" s="30">
        <f>算法映射结果!M222</f>
        <v>34.32710296414534</v>
      </c>
      <c r="N318" s="15">
        <f>算法映射结果!N222</f>
        <v>0</v>
      </c>
    </row>
    <row r="319" spans="1:14" ht="15" x14ac:dyDescent="0.15">
      <c r="A319" s="41"/>
      <c r="B319" s="38"/>
      <c r="C319" s="5" t="str">
        <f>算法映射结果!C223</f>
        <v>资源利用率</v>
      </c>
      <c r="D319" s="7">
        <f>算法映射结果!D223</f>
        <v>0</v>
      </c>
      <c r="E319" s="7">
        <f>算法映射结果!E223</f>
        <v>0</v>
      </c>
      <c r="F319" s="7">
        <f>算法映射结果!F223</f>
        <v>0</v>
      </c>
      <c r="G319" s="7">
        <f>算法映射结果!G223</f>
        <v>0.125</v>
      </c>
      <c r="H319" s="7">
        <f>算法映射结果!H223</f>
        <v>0.125</v>
      </c>
      <c r="I319" s="7" t="str">
        <f>算法映射结果!I223</f>
        <v>/</v>
      </c>
      <c r="J319" s="7">
        <f>算法映射结果!J223</f>
        <v>6.8181818181818177E-2</v>
      </c>
      <c r="K319" s="31"/>
      <c r="L319" s="36"/>
      <c r="M319" s="31"/>
      <c r="N319" s="4">
        <f>算法映射结果!N223</f>
        <v>0</v>
      </c>
    </row>
    <row r="320" spans="1:14" ht="15" x14ac:dyDescent="0.15">
      <c r="A320" s="41"/>
      <c r="B320" s="39" t="str">
        <f>算法映射结果!B224</f>
        <v>本文</v>
      </c>
      <c r="C320" s="5" t="str">
        <f>算法映射结果!C224</f>
        <v>映射资源消耗</v>
      </c>
      <c r="D320" s="14">
        <f>算法映射结果!D224</f>
        <v>14</v>
      </c>
      <c r="E320" s="14">
        <f>算法映射结果!E224</f>
        <v>14</v>
      </c>
      <c r="F320" s="14">
        <f>算法映射结果!F224</f>
        <v>6</v>
      </c>
      <c r="G320" s="14">
        <f>算法映射结果!G224</f>
        <v>12</v>
      </c>
      <c r="H320" s="14">
        <f>算法映射结果!H224</f>
        <v>8</v>
      </c>
      <c r="I320" s="14">
        <f>算法映射结果!I224</f>
        <v>8</v>
      </c>
      <c r="J320" s="14">
        <f>算法映射结果!J224</f>
        <v>62</v>
      </c>
      <c r="K320" s="30">
        <f>算法映射结果!K224</f>
        <v>32</v>
      </c>
      <c r="L320" s="35">
        <f>算法映射结果!L224</f>
        <v>0.43559399999999998</v>
      </c>
      <c r="M320" s="30">
        <f>算法映射结果!M224</f>
        <v>73.462903529433376</v>
      </c>
      <c r="N320" s="15">
        <f>算法映射结果!N224</f>
        <v>0</v>
      </c>
    </row>
    <row r="321" spans="1:14" ht="15" x14ac:dyDescent="0.15">
      <c r="A321" s="38"/>
      <c r="B321" s="40"/>
      <c r="C321" s="5" t="str">
        <f>算法映射结果!C225</f>
        <v>资源利用率</v>
      </c>
      <c r="D321" s="13">
        <f>算法映射结果!D225</f>
        <v>0</v>
      </c>
      <c r="E321" s="13">
        <f>算法映射结果!E225</f>
        <v>0</v>
      </c>
      <c r="F321" s="13">
        <f>算法映射结果!F225</f>
        <v>0</v>
      </c>
      <c r="G321" s="13">
        <f>算法映射结果!G225</f>
        <v>0.33333333333333331</v>
      </c>
      <c r="H321" s="13">
        <f>算法映射结果!H225</f>
        <v>0.5</v>
      </c>
      <c r="I321" s="13">
        <f>算法映射结果!I225</f>
        <v>0.5</v>
      </c>
      <c r="J321" s="13">
        <f>算法映射结果!J225</f>
        <v>0.19354838709677419</v>
      </c>
      <c r="K321" s="31"/>
      <c r="L321" s="36"/>
      <c r="M321" s="31"/>
      <c r="N321" s="4">
        <f>算法映射结果!N225</f>
        <v>0</v>
      </c>
    </row>
    <row r="322" spans="1:14" ht="15" x14ac:dyDescent="0.15">
      <c r="A322" s="37" t="str">
        <f>算法映射结果!A226</f>
        <v>HIEROCRYPT-3</v>
      </c>
      <c r="B322" s="10">
        <f>算法映射结果!B226</f>
        <v>0</v>
      </c>
      <c r="C322" s="5" t="str">
        <f>算法映射结果!C226</f>
        <v>算法包含操作</v>
      </c>
      <c r="D322" s="6">
        <f>算法映射结果!D226</f>
        <v>0</v>
      </c>
      <c r="E322" s="6">
        <f>算法映射结果!E226</f>
        <v>0</v>
      </c>
      <c r="F322" s="6">
        <f>算法映射结果!F226</f>
        <v>0</v>
      </c>
      <c r="G322" s="6">
        <f>算法映射结果!G226</f>
        <v>8</v>
      </c>
      <c r="H322" s="6">
        <f>算法映射结果!H226</f>
        <v>8</v>
      </c>
      <c r="I322" s="6">
        <f>算法映射结果!I226</f>
        <v>8</v>
      </c>
      <c r="J322" s="6">
        <f>算法映射结果!J226</f>
        <v>24</v>
      </c>
      <c r="K322" s="8">
        <f>算法映射结果!K226</f>
        <v>0</v>
      </c>
      <c r="L322" s="8">
        <f>算法映射结果!L226</f>
        <v>0</v>
      </c>
      <c r="M322" s="8">
        <f>算法映射结果!M226</f>
        <v>0</v>
      </c>
      <c r="N322" s="1">
        <f>算法映射结果!N226</f>
        <v>0</v>
      </c>
    </row>
    <row r="323" spans="1:14" ht="15" x14ac:dyDescent="0.15">
      <c r="A323" s="41"/>
      <c r="B323" s="33" t="str">
        <f>算法映射结果!B227</f>
        <v>Cyptoraptor</v>
      </c>
      <c r="C323" s="5" t="str">
        <f>算法映射结果!C227</f>
        <v>映射资源消耗</v>
      </c>
      <c r="D323" s="6">
        <f>算法映射结果!D227</f>
        <v>16</v>
      </c>
      <c r="E323" s="6">
        <f>算法映射结果!E227</f>
        <v>16</v>
      </c>
      <c r="F323" s="6">
        <f>算法映射结果!F227</f>
        <v>16</v>
      </c>
      <c r="G323" s="6">
        <f>算法映射结果!G227</f>
        <v>16</v>
      </c>
      <c r="H323" s="6">
        <f>算法映射结果!H227</f>
        <v>16</v>
      </c>
      <c r="I323" s="6">
        <f>算法映射结果!I227</f>
        <v>0</v>
      </c>
      <c r="J323" s="6">
        <f>算法映射结果!J227</f>
        <v>80</v>
      </c>
      <c r="K323" s="30">
        <f>算法映射结果!K227</f>
        <v>59.534883720930232</v>
      </c>
      <c r="L323" s="35">
        <f>算法映射结果!L227</f>
        <v>0.49259199999999997</v>
      </c>
      <c r="M323" s="30">
        <f>算法映射结果!M227</f>
        <v>120.86043565654788</v>
      </c>
      <c r="N323" s="15">
        <f>算法映射结果!N227</f>
        <v>0</v>
      </c>
    </row>
    <row r="324" spans="1:14" ht="15" x14ac:dyDescent="0.15">
      <c r="A324" s="41"/>
      <c r="B324" s="34"/>
      <c r="C324" s="5" t="str">
        <f>算法映射结果!C228</f>
        <v>资源利用率</v>
      </c>
      <c r="D324" s="7">
        <f>算法映射结果!D228</f>
        <v>0</v>
      </c>
      <c r="E324" s="7">
        <f>算法映射结果!E228</f>
        <v>0</v>
      </c>
      <c r="F324" s="7">
        <f>算法映射结果!F228</f>
        <v>0</v>
      </c>
      <c r="G324" s="7">
        <f>算法映射结果!G228</f>
        <v>0.5</v>
      </c>
      <c r="H324" s="7">
        <f>算法映射结果!H228</f>
        <v>0.5</v>
      </c>
      <c r="I324" s="7" t="str">
        <f>算法映射结果!I228</f>
        <v>/</v>
      </c>
      <c r="J324" s="7">
        <f>算法映射结果!J228</f>
        <v>0.3</v>
      </c>
      <c r="K324" s="31"/>
      <c r="L324" s="36"/>
      <c r="M324" s="31"/>
      <c r="N324" s="4">
        <f>算法映射结果!N228</f>
        <v>0</v>
      </c>
    </row>
    <row r="325" spans="1:14" ht="15" x14ac:dyDescent="0.15">
      <c r="A325" s="41"/>
      <c r="B325" s="37" t="str">
        <f>算法映射结果!B229</f>
        <v>RCPA</v>
      </c>
      <c r="C325" s="5" t="str">
        <f>算法映射结果!C229</f>
        <v>映射资源消耗</v>
      </c>
      <c r="D325" s="6">
        <f>算法映射结果!D229</f>
        <v>16</v>
      </c>
      <c r="E325" s="6">
        <f>算法映射结果!E229</f>
        <v>16</v>
      </c>
      <c r="F325" s="6">
        <f>算法映射结果!F229</f>
        <v>16</v>
      </c>
      <c r="G325" s="6">
        <f>算法映射结果!G229</f>
        <v>32</v>
      </c>
      <c r="H325" s="6">
        <f>算法映射结果!H229</f>
        <v>16</v>
      </c>
      <c r="I325" s="6">
        <f>算法映射结果!I229</f>
        <v>16</v>
      </c>
      <c r="J325" s="6">
        <f>算法映射结果!J229</f>
        <v>112</v>
      </c>
      <c r="K325" s="30">
        <f>算法映射结果!K229</f>
        <v>32.904884318766065</v>
      </c>
      <c r="L325" s="35">
        <f>算法映射结果!L229</f>
        <v>0.63507199999999997</v>
      </c>
      <c r="M325" s="30">
        <f>算法映射结果!M229</f>
        <v>51.81284062085254</v>
      </c>
      <c r="N325" s="15">
        <f>算法映射结果!N229</f>
        <v>0</v>
      </c>
    </row>
    <row r="326" spans="1:14" ht="15" x14ac:dyDescent="0.15">
      <c r="A326" s="41"/>
      <c r="B326" s="38"/>
      <c r="C326" s="5" t="str">
        <f>算法映射结果!C230</f>
        <v>资源利用率</v>
      </c>
      <c r="D326" s="11">
        <f>算法映射结果!D230</f>
        <v>0</v>
      </c>
      <c r="E326" s="11">
        <f>算法映射结果!E230</f>
        <v>0</v>
      </c>
      <c r="F326" s="11">
        <f>算法映射结果!F230</f>
        <v>0</v>
      </c>
      <c r="G326" s="11">
        <f>算法映射结果!G230</f>
        <v>0.25</v>
      </c>
      <c r="H326" s="11">
        <f>算法映射结果!H230</f>
        <v>0.5</v>
      </c>
      <c r="I326" s="11">
        <f>算法映射结果!I230</f>
        <v>0.5</v>
      </c>
      <c r="J326" s="11">
        <f>算法映射结果!J230</f>
        <v>0.21428571428571427</v>
      </c>
      <c r="K326" s="31"/>
      <c r="L326" s="36"/>
      <c r="M326" s="31"/>
      <c r="N326" s="4">
        <f>算法映射结果!N230</f>
        <v>0</v>
      </c>
    </row>
    <row r="327" spans="1:14" ht="15" x14ac:dyDescent="0.15">
      <c r="A327" s="41"/>
      <c r="B327" s="37" t="str">
        <f>算法映射结果!B231</f>
        <v>COBRA</v>
      </c>
      <c r="C327" s="5" t="str">
        <f>算法映射结果!C231</f>
        <v>映射资源消耗</v>
      </c>
      <c r="D327" s="12">
        <f>算法映射结果!D231</f>
        <v>16</v>
      </c>
      <c r="E327" s="12">
        <f>算法映射结果!E231</f>
        <v>24</v>
      </c>
      <c r="F327" s="12">
        <f>算法映射结果!F231</f>
        <v>8</v>
      </c>
      <c r="G327" s="12">
        <f>算法映射结果!G231</f>
        <v>24</v>
      </c>
      <c r="H327" s="12">
        <f>算法映射结果!H231</f>
        <v>4</v>
      </c>
      <c r="I327" s="12">
        <f>算法映射结果!I231</f>
        <v>8</v>
      </c>
      <c r="J327" s="12">
        <f>算法映射结果!J231</f>
        <v>84</v>
      </c>
      <c r="K327" s="30">
        <f>算法映射结果!K231</f>
        <v>9.9378881987577632</v>
      </c>
      <c r="L327" s="35">
        <f>算法映射结果!L231</f>
        <v>0.312249</v>
      </c>
      <c r="M327" s="30">
        <f>算法映射结果!M231</f>
        <v>31.826805526223506</v>
      </c>
      <c r="N327" s="15">
        <f>算法映射结果!N231</f>
        <v>0</v>
      </c>
    </row>
    <row r="328" spans="1:14" ht="15" x14ac:dyDescent="0.15">
      <c r="A328" s="41"/>
      <c r="B328" s="38"/>
      <c r="C328" s="5" t="str">
        <f>算法映射结果!C232</f>
        <v>资源利用率</v>
      </c>
      <c r="D328" s="11">
        <f>算法映射结果!D232</f>
        <v>0</v>
      </c>
      <c r="E328" s="11">
        <f>算法映射结果!E232</f>
        <v>0</v>
      </c>
      <c r="F328" s="11">
        <f>算法映射结果!F232</f>
        <v>0</v>
      </c>
      <c r="G328" s="11">
        <f>算法映射结果!G232</f>
        <v>0.33333333333333331</v>
      </c>
      <c r="H328" s="11">
        <f>算法映射结果!H232</f>
        <v>2</v>
      </c>
      <c r="I328" s="11">
        <f>算法映射结果!I232</f>
        <v>1</v>
      </c>
      <c r="J328" s="11">
        <f>算法映射结果!J232</f>
        <v>0.2857142857142857</v>
      </c>
      <c r="K328" s="31"/>
      <c r="L328" s="36"/>
      <c r="M328" s="31"/>
      <c r="N328" s="4">
        <f>算法映射结果!N232</f>
        <v>0</v>
      </c>
    </row>
    <row r="329" spans="1:14" ht="15" x14ac:dyDescent="0.15">
      <c r="A329" s="41"/>
      <c r="B329" s="37" t="str">
        <f>算法映射结果!B233</f>
        <v>RPU</v>
      </c>
      <c r="C329" s="5" t="str">
        <f>算法映射结果!C233</f>
        <v>映射资源消耗</v>
      </c>
      <c r="D329" s="6">
        <f>算法映射结果!D233</f>
        <v>32</v>
      </c>
      <c r="E329" s="6">
        <f>算法映射结果!E233</f>
        <v>64</v>
      </c>
      <c r="F329" s="6">
        <f>算法映射结果!F233</f>
        <v>16</v>
      </c>
      <c r="G329" s="6">
        <f>算法映射结果!G233</f>
        <v>32</v>
      </c>
      <c r="H329" s="6">
        <f>算法映射结果!H233</f>
        <v>32</v>
      </c>
      <c r="I329" s="6">
        <f>算法映射结果!I233</f>
        <v>0</v>
      </c>
      <c r="J329" s="6">
        <f>算法映射结果!J233</f>
        <v>176</v>
      </c>
      <c r="K329" s="30">
        <f>算法映射结果!K233</f>
        <v>64</v>
      </c>
      <c r="L329" s="35">
        <f>算法映射结果!L233</f>
        <v>0.93220800000000004</v>
      </c>
      <c r="M329" s="30">
        <f>算法映射结果!M233</f>
        <v>68.654205928290679</v>
      </c>
      <c r="N329" s="15">
        <f>算法映射结果!N233</f>
        <v>0</v>
      </c>
    </row>
    <row r="330" spans="1:14" ht="15" x14ac:dyDescent="0.15">
      <c r="A330" s="41"/>
      <c r="B330" s="38"/>
      <c r="C330" s="5" t="str">
        <f>算法映射结果!C234</f>
        <v>资源利用率</v>
      </c>
      <c r="D330" s="7">
        <f>算法映射结果!D234</f>
        <v>0</v>
      </c>
      <c r="E330" s="7">
        <f>算法映射结果!E234</f>
        <v>0</v>
      </c>
      <c r="F330" s="7">
        <f>算法映射结果!F234</f>
        <v>0</v>
      </c>
      <c r="G330" s="7">
        <f>算法映射结果!G234</f>
        <v>0.25</v>
      </c>
      <c r="H330" s="7">
        <f>算法映射结果!H234</f>
        <v>0.25</v>
      </c>
      <c r="I330" s="7" t="str">
        <f>算法映射结果!I234</f>
        <v>/</v>
      </c>
      <c r="J330" s="7">
        <f>算法映射结果!J234</f>
        <v>0.13636363636363635</v>
      </c>
      <c r="K330" s="31"/>
      <c r="L330" s="36"/>
      <c r="M330" s="31"/>
      <c r="N330" s="4">
        <f>算法映射结果!N234</f>
        <v>0</v>
      </c>
    </row>
    <row r="331" spans="1:14" ht="15" x14ac:dyDescent="0.15">
      <c r="A331" s="41"/>
      <c r="B331" s="39" t="str">
        <f>算法映射结果!B235</f>
        <v>本文</v>
      </c>
      <c r="C331" s="5" t="str">
        <f>算法映射结果!C235</f>
        <v>映射资源消耗</v>
      </c>
      <c r="D331" s="14">
        <f>算法映射结果!D235</f>
        <v>14</v>
      </c>
      <c r="E331" s="14">
        <f>算法映射结果!E235</f>
        <v>14</v>
      </c>
      <c r="F331" s="14">
        <f>算法映射结果!F235</f>
        <v>6</v>
      </c>
      <c r="G331" s="14">
        <f>算法映射结果!G235</f>
        <v>12</v>
      </c>
      <c r="H331" s="14">
        <f>算法映射结果!H235</f>
        <v>8</v>
      </c>
      <c r="I331" s="14">
        <f>算法映射结果!I235</f>
        <v>8</v>
      </c>
      <c r="J331" s="14">
        <f>算法映射结果!J235</f>
        <v>62</v>
      </c>
      <c r="K331" s="30">
        <f>算法映射结果!K235</f>
        <v>64</v>
      </c>
      <c r="L331" s="35">
        <f>算法映射结果!L235</f>
        <v>0.43559399999999998</v>
      </c>
      <c r="M331" s="30">
        <f>算法映射结果!M235</f>
        <v>146.92580705886675</v>
      </c>
      <c r="N331" s="15">
        <f>算法映射结果!N235</f>
        <v>0</v>
      </c>
    </row>
    <row r="332" spans="1:14" ht="15" x14ac:dyDescent="0.15">
      <c r="A332" s="38"/>
      <c r="B332" s="40"/>
      <c r="C332" s="5" t="str">
        <f>算法映射结果!C236</f>
        <v>资源利用率</v>
      </c>
      <c r="D332" s="13">
        <f>算法映射结果!D236</f>
        <v>0</v>
      </c>
      <c r="E332" s="13">
        <f>算法映射结果!E236</f>
        <v>0</v>
      </c>
      <c r="F332" s="13">
        <f>算法映射结果!F236</f>
        <v>0</v>
      </c>
      <c r="G332" s="13">
        <f>算法映射结果!G236</f>
        <v>0.66666666666666663</v>
      </c>
      <c r="H332" s="13">
        <f>算法映射结果!H236</f>
        <v>1</v>
      </c>
      <c r="I332" s="13">
        <f>算法映射结果!I236</f>
        <v>1</v>
      </c>
      <c r="J332" s="13">
        <f>算法映射结果!J236</f>
        <v>0.38709677419354838</v>
      </c>
      <c r="K332" s="31"/>
      <c r="L332" s="36"/>
      <c r="M332" s="31"/>
      <c r="N332" s="4">
        <f>算法映射结果!N236</f>
        <v>0</v>
      </c>
    </row>
  </sheetData>
  <mergeCells count="637">
    <mergeCell ref="A322:A332"/>
    <mergeCell ref="B323:B324"/>
    <mergeCell ref="K323:K324"/>
    <mergeCell ref="L323:L324"/>
    <mergeCell ref="M323:M324"/>
    <mergeCell ref="B325:B326"/>
    <mergeCell ref="K325:K326"/>
    <mergeCell ref="L325:L326"/>
    <mergeCell ref="M325:M326"/>
    <mergeCell ref="B327:B328"/>
    <mergeCell ref="K327:K328"/>
    <mergeCell ref="L327:L328"/>
    <mergeCell ref="M327:M328"/>
    <mergeCell ref="B329:B330"/>
    <mergeCell ref="K329:K330"/>
    <mergeCell ref="L329:L330"/>
    <mergeCell ref="M329:M330"/>
    <mergeCell ref="B331:B332"/>
    <mergeCell ref="K331:K332"/>
    <mergeCell ref="L331:L332"/>
    <mergeCell ref="M331:M332"/>
    <mergeCell ref="A311:A321"/>
    <mergeCell ref="B312:B313"/>
    <mergeCell ref="K312:K313"/>
    <mergeCell ref="L312:L313"/>
    <mergeCell ref="M312:M313"/>
    <mergeCell ref="B314:B315"/>
    <mergeCell ref="K314:K315"/>
    <mergeCell ref="L314:L315"/>
    <mergeCell ref="M314:M315"/>
    <mergeCell ref="B316:B317"/>
    <mergeCell ref="K316:K317"/>
    <mergeCell ref="L316:L317"/>
    <mergeCell ref="M316:M317"/>
    <mergeCell ref="B318:B319"/>
    <mergeCell ref="K318:K319"/>
    <mergeCell ref="L318:L319"/>
    <mergeCell ref="M318:M319"/>
    <mergeCell ref="B320:B321"/>
    <mergeCell ref="K320:K321"/>
    <mergeCell ref="L320:L321"/>
    <mergeCell ref="M320:M321"/>
    <mergeCell ref="A300:A310"/>
    <mergeCell ref="B301:B302"/>
    <mergeCell ref="K301:K302"/>
    <mergeCell ref="L301:L302"/>
    <mergeCell ref="M301:M302"/>
    <mergeCell ref="B303:B304"/>
    <mergeCell ref="K303:K304"/>
    <mergeCell ref="L303:L304"/>
    <mergeCell ref="M303:M304"/>
    <mergeCell ref="B305:B306"/>
    <mergeCell ref="K305:K306"/>
    <mergeCell ref="L305:L306"/>
    <mergeCell ref="M305:M306"/>
    <mergeCell ref="B307:B308"/>
    <mergeCell ref="K307:K308"/>
    <mergeCell ref="L307:L308"/>
    <mergeCell ref="M307:M308"/>
    <mergeCell ref="B309:B310"/>
    <mergeCell ref="K309:K310"/>
    <mergeCell ref="L309:L310"/>
    <mergeCell ref="M309:M310"/>
    <mergeCell ref="A289:A299"/>
    <mergeCell ref="B290:B291"/>
    <mergeCell ref="K290:K291"/>
    <mergeCell ref="L290:L291"/>
    <mergeCell ref="M290:M291"/>
    <mergeCell ref="B292:B293"/>
    <mergeCell ref="K292:K293"/>
    <mergeCell ref="L292:L293"/>
    <mergeCell ref="M292:M293"/>
    <mergeCell ref="B294:B295"/>
    <mergeCell ref="K294:K295"/>
    <mergeCell ref="L294:L295"/>
    <mergeCell ref="M294:M295"/>
    <mergeCell ref="B296:B297"/>
    <mergeCell ref="K296:K297"/>
    <mergeCell ref="L296:L297"/>
    <mergeCell ref="M296:M297"/>
    <mergeCell ref="B298:B299"/>
    <mergeCell ref="K298:K299"/>
    <mergeCell ref="L298:L299"/>
    <mergeCell ref="M298:M299"/>
    <mergeCell ref="A278:A288"/>
    <mergeCell ref="B279:B280"/>
    <mergeCell ref="K279:K280"/>
    <mergeCell ref="L279:L280"/>
    <mergeCell ref="M279:M280"/>
    <mergeCell ref="B281:B282"/>
    <mergeCell ref="K281:K282"/>
    <mergeCell ref="L281:L282"/>
    <mergeCell ref="M281:M282"/>
    <mergeCell ref="B283:B284"/>
    <mergeCell ref="K283:K284"/>
    <mergeCell ref="L283:L284"/>
    <mergeCell ref="M283:M284"/>
    <mergeCell ref="B285:B286"/>
    <mergeCell ref="K285:K286"/>
    <mergeCell ref="L285:L286"/>
    <mergeCell ref="M285:M286"/>
    <mergeCell ref="B287:B288"/>
    <mergeCell ref="K287:K288"/>
    <mergeCell ref="L287:L288"/>
    <mergeCell ref="M287:M288"/>
    <mergeCell ref="A267:A277"/>
    <mergeCell ref="B268:B269"/>
    <mergeCell ref="K268:K269"/>
    <mergeCell ref="L268:L269"/>
    <mergeCell ref="M268:M269"/>
    <mergeCell ref="B270:B271"/>
    <mergeCell ref="K270:K271"/>
    <mergeCell ref="L270:L271"/>
    <mergeCell ref="M270:M271"/>
    <mergeCell ref="B272:B273"/>
    <mergeCell ref="K272:K273"/>
    <mergeCell ref="L272:L273"/>
    <mergeCell ref="M272:M273"/>
    <mergeCell ref="B274:B275"/>
    <mergeCell ref="K274:K275"/>
    <mergeCell ref="L274:L275"/>
    <mergeCell ref="M274:M275"/>
    <mergeCell ref="B276:B277"/>
    <mergeCell ref="K276:K277"/>
    <mergeCell ref="L276:L277"/>
    <mergeCell ref="M276:M277"/>
    <mergeCell ref="A256:A266"/>
    <mergeCell ref="B257:B258"/>
    <mergeCell ref="K257:K258"/>
    <mergeCell ref="L257:L258"/>
    <mergeCell ref="M257:M258"/>
    <mergeCell ref="B259:B260"/>
    <mergeCell ref="K259:K260"/>
    <mergeCell ref="L259:L260"/>
    <mergeCell ref="M259:M260"/>
    <mergeCell ref="B261:B262"/>
    <mergeCell ref="K261:K262"/>
    <mergeCell ref="L261:L262"/>
    <mergeCell ref="M261:M262"/>
    <mergeCell ref="B263:B264"/>
    <mergeCell ref="K263:K264"/>
    <mergeCell ref="L263:L264"/>
    <mergeCell ref="M263:M264"/>
    <mergeCell ref="B265:B266"/>
    <mergeCell ref="K265:K266"/>
    <mergeCell ref="L265:L266"/>
    <mergeCell ref="M265:M266"/>
    <mergeCell ref="A245:A255"/>
    <mergeCell ref="B246:B247"/>
    <mergeCell ref="K246:K247"/>
    <mergeCell ref="L246:L247"/>
    <mergeCell ref="M246:M247"/>
    <mergeCell ref="B248:B249"/>
    <mergeCell ref="K248:K249"/>
    <mergeCell ref="L248:L249"/>
    <mergeCell ref="M248:M249"/>
    <mergeCell ref="B250:B251"/>
    <mergeCell ref="K250:K251"/>
    <mergeCell ref="L250:L251"/>
    <mergeCell ref="M250:M251"/>
    <mergeCell ref="B252:B253"/>
    <mergeCell ref="K252:K253"/>
    <mergeCell ref="L252:L253"/>
    <mergeCell ref="M252:M253"/>
    <mergeCell ref="B254:B255"/>
    <mergeCell ref="K254:K255"/>
    <mergeCell ref="L254:L255"/>
    <mergeCell ref="M254:M255"/>
    <mergeCell ref="A234:A244"/>
    <mergeCell ref="B235:B236"/>
    <mergeCell ref="K235:K236"/>
    <mergeCell ref="L235:L236"/>
    <mergeCell ref="M235:M236"/>
    <mergeCell ref="B237:B238"/>
    <mergeCell ref="K237:K238"/>
    <mergeCell ref="L237:L238"/>
    <mergeCell ref="M237:M238"/>
    <mergeCell ref="B239:B240"/>
    <mergeCell ref="K239:K240"/>
    <mergeCell ref="L239:L240"/>
    <mergeCell ref="M239:M240"/>
    <mergeCell ref="B241:B242"/>
    <mergeCell ref="K241:K242"/>
    <mergeCell ref="L241:L242"/>
    <mergeCell ref="M241:M242"/>
    <mergeCell ref="B243:B244"/>
    <mergeCell ref="K243:K244"/>
    <mergeCell ref="L243:L244"/>
    <mergeCell ref="M243:M244"/>
    <mergeCell ref="A223:A233"/>
    <mergeCell ref="B224:B225"/>
    <mergeCell ref="K224:K225"/>
    <mergeCell ref="L224:L225"/>
    <mergeCell ref="M224:M225"/>
    <mergeCell ref="B226:B227"/>
    <mergeCell ref="K226:K227"/>
    <mergeCell ref="L226:L227"/>
    <mergeCell ref="M226:M227"/>
    <mergeCell ref="B228:B229"/>
    <mergeCell ref="K228:K229"/>
    <mergeCell ref="L228:L229"/>
    <mergeCell ref="M228:M229"/>
    <mergeCell ref="B230:B231"/>
    <mergeCell ref="K230:K231"/>
    <mergeCell ref="L230:L231"/>
    <mergeCell ref="M230:M231"/>
    <mergeCell ref="B232:B233"/>
    <mergeCell ref="K232:K233"/>
    <mergeCell ref="L232:L233"/>
    <mergeCell ref="M232:M233"/>
    <mergeCell ref="A212:A222"/>
    <mergeCell ref="B213:B214"/>
    <mergeCell ref="K213:K214"/>
    <mergeCell ref="L213:L214"/>
    <mergeCell ref="M213:M214"/>
    <mergeCell ref="B215:B216"/>
    <mergeCell ref="K215:K216"/>
    <mergeCell ref="L215:L216"/>
    <mergeCell ref="M215:M216"/>
    <mergeCell ref="B217:B218"/>
    <mergeCell ref="K217:K218"/>
    <mergeCell ref="L217:L218"/>
    <mergeCell ref="M217:M218"/>
    <mergeCell ref="B219:B220"/>
    <mergeCell ref="K219:K220"/>
    <mergeCell ref="L219:L220"/>
    <mergeCell ref="M219:M220"/>
    <mergeCell ref="B221:B222"/>
    <mergeCell ref="K221:K222"/>
    <mergeCell ref="L221:L222"/>
    <mergeCell ref="M221:M222"/>
    <mergeCell ref="A201:A211"/>
    <mergeCell ref="B202:B203"/>
    <mergeCell ref="K202:K203"/>
    <mergeCell ref="L202:L203"/>
    <mergeCell ref="M202:M203"/>
    <mergeCell ref="B204:B205"/>
    <mergeCell ref="K204:K205"/>
    <mergeCell ref="L204:L205"/>
    <mergeCell ref="M204:M205"/>
    <mergeCell ref="B206:B207"/>
    <mergeCell ref="K206:K207"/>
    <mergeCell ref="L206:L207"/>
    <mergeCell ref="M206:M207"/>
    <mergeCell ref="B208:B209"/>
    <mergeCell ref="K208:K209"/>
    <mergeCell ref="L208:L209"/>
    <mergeCell ref="M208:M209"/>
    <mergeCell ref="B210:B211"/>
    <mergeCell ref="K210:K211"/>
    <mergeCell ref="L210:L211"/>
    <mergeCell ref="M210:M211"/>
    <mergeCell ref="A190:A200"/>
    <mergeCell ref="B191:B192"/>
    <mergeCell ref="K191:K192"/>
    <mergeCell ref="L191:L192"/>
    <mergeCell ref="M191:M192"/>
    <mergeCell ref="B193:B194"/>
    <mergeCell ref="K193:K194"/>
    <mergeCell ref="L193:L194"/>
    <mergeCell ref="M193:M194"/>
    <mergeCell ref="B195:B196"/>
    <mergeCell ref="K195:K196"/>
    <mergeCell ref="L195:L196"/>
    <mergeCell ref="M195:M196"/>
    <mergeCell ref="B197:B198"/>
    <mergeCell ref="K197:K198"/>
    <mergeCell ref="L197:L198"/>
    <mergeCell ref="M197:M198"/>
    <mergeCell ref="B199:B200"/>
    <mergeCell ref="K199:K200"/>
    <mergeCell ref="L199:L200"/>
    <mergeCell ref="M199:M200"/>
    <mergeCell ref="A179:A189"/>
    <mergeCell ref="B180:B181"/>
    <mergeCell ref="K180:K181"/>
    <mergeCell ref="L180:L181"/>
    <mergeCell ref="M180:M181"/>
    <mergeCell ref="B182:B183"/>
    <mergeCell ref="K182:K183"/>
    <mergeCell ref="L182:L183"/>
    <mergeCell ref="M182:M183"/>
    <mergeCell ref="B184:B185"/>
    <mergeCell ref="K184:K185"/>
    <mergeCell ref="L184:L185"/>
    <mergeCell ref="M184:M185"/>
    <mergeCell ref="B186:B187"/>
    <mergeCell ref="K186:K187"/>
    <mergeCell ref="L186:L187"/>
    <mergeCell ref="M186:M187"/>
    <mergeCell ref="B188:B189"/>
    <mergeCell ref="K188:K189"/>
    <mergeCell ref="L188:L189"/>
    <mergeCell ref="M188:M189"/>
    <mergeCell ref="A168:A178"/>
    <mergeCell ref="B169:B170"/>
    <mergeCell ref="K169:K170"/>
    <mergeCell ref="L169:L170"/>
    <mergeCell ref="M169:M170"/>
    <mergeCell ref="B171:B172"/>
    <mergeCell ref="K171:K172"/>
    <mergeCell ref="L171:L172"/>
    <mergeCell ref="M171:M172"/>
    <mergeCell ref="B173:B174"/>
    <mergeCell ref="K173:K174"/>
    <mergeCell ref="L173:L174"/>
    <mergeCell ref="M173:M174"/>
    <mergeCell ref="B175:B176"/>
    <mergeCell ref="K175:K176"/>
    <mergeCell ref="L175:L176"/>
    <mergeCell ref="M175:M176"/>
    <mergeCell ref="B177:B178"/>
    <mergeCell ref="K177:K178"/>
    <mergeCell ref="L177:L178"/>
    <mergeCell ref="M177:M178"/>
    <mergeCell ref="A157:A167"/>
    <mergeCell ref="B158:B159"/>
    <mergeCell ref="K158:K159"/>
    <mergeCell ref="L158:L159"/>
    <mergeCell ref="M158:M159"/>
    <mergeCell ref="B160:B161"/>
    <mergeCell ref="K160:K161"/>
    <mergeCell ref="L160:L161"/>
    <mergeCell ref="M160:M161"/>
    <mergeCell ref="B162:B163"/>
    <mergeCell ref="B166:B167"/>
    <mergeCell ref="K166:K167"/>
    <mergeCell ref="L166:L167"/>
    <mergeCell ref="M166:M167"/>
    <mergeCell ref="K162:K163"/>
    <mergeCell ref="L162:L163"/>
    <mergeCell ref="M162:M163"/>
    <mergeCell ref="B164:B165"/>
    <mergeCell ref="K164:K165"/>
    <mergeCell ref="L164:L165"/>
    <mergeCell ref="M164:M165"/>
    <mergeCell ref="A146:A156"/>
    <mergeCell ref="B147:B148"/>
    <mergeCell ref="K147:K148"/>
    <mergeCell ref="L147:L148"/>
    <mergeCell ref="M147:M148"/>
    <mergeCell ref="B149:B150"/>
    <mergeCell ref="B153:B154"/>
    <mergeCell ref="K153:K154"/>
    <mergeCell ref="L153:L154"/>
    <mergeCell ref="M153:M154"/>
    <mergeCell ref="B155:B156"/>
    <mergeCell ref="K155:K156"/>
    <mergeCell ref="L155:L156"/>
    <mergeCell ref="M155:M156"/>
    <mergeCell ref="K149:K150"/>
    <mergeCell ref="L149:L150"/>
    <mergeCell ref="M149:M150"/>
    <mergeCell ref="B151:B152"/>
    <mergeCell ref="K151:K152"/>
    <mergeCell ref="L151:L152"/>
    <mergeCell ref="M151:M152"/>
    <mergeCell ref="K140:K141"/>
    <mergeCell ref="L140:L141"/>
    <mergeCell ref="M140:M141"/>
    <mergeCell ref="B142:B143"/>
    <mergeCell ref="K142:K143"/>
    <mergeCell ref="L142:L143"/>
    <mergeCell ref="M142:M143"/>
    <mergeCell ref="A135:A145"/>
    <mergeCell ref="B136:B137"/>
    <mergeCell ref="K136:K137"/>
    <mergeCell ref="L136:L137"/>
    <mergeCell ref="M136:M137"/>
    <mergeCell ref="B138:B139"/>
    <mergeCell ref="K138:K139"/>
    <mergeCell ref="L138:L139"/>
    <mergeCell ref="M138:M139"/>
    <mergeCell ref="B140:B141"/>
    <mergeCell ref="B144:B145"/>
    <mergeCell ref="K144:K145"/>
    <mergeCell ref="L144:L145"/>
    <mergeCell ref="M144:M145"/>
    <mergeCell ref="A124:A134"/>
    <mergeCell ref="B125:B126"/>
    <mergeCell ref="K125:K126"/>
    <mergeCell ref="L125:L126"/>
    <mergeCell ref="M125:M126"/>
    <mergeCell ref="B127:B128"/>
    <mergeCell ref="B131:B132"/>
    <mergeCell ref="K131:K132"/>
    <mergeCell ref="L131:L132"/>
    <mergeCell ref="M131:M132"/>
    <mergeCell ref="B133:B134"/>
    <mergeCell ref="K133:K134"/>
    <mergeCell ref="L133:L134"/>
    <mergeCell ref="M133:M134"/>
    <mergeCell ref="K127:K128"/>
    <mergeCell ref="L127:L128"/>
    <mergeCell ref="M127:M128"/>
    <mergeCell ref="B129:B130"/>
    <mergeCell ref="K129:K130"/>
    <mergeCell ref="L129:L130"/>
    <mergeCell ref="M129:M130"/>
    <mergeCell ref="K118:K119"/>
    <mergeCell ref="L118:L119"/>
    <mergeCell ref="M118:M119"/>
    <mergeCell ref="B120:B121"/>
    <mergeCell ref="K120:K121"/>
    <mergeCell ref="L120:L121"/>
    <mergeCell ref="M120:M121"/>
    <mergeCell ref="A113:A123"/>
    <mergeCell ref="B114:B115"/>
    <mergeCell ref="K114:K115"/>
    <mergeCell ref="L114:L115"/>
    <mergeCell ref="M114:M115"/>
    <mergeCell ref="B116:B117"/>
    <mergeCell ref="K116:K117"/>
    <mergeCell ref="L116:L117"/>
    <mergeCell ref="M116:M117"/>
    <mergeCell ref="B118:B119"/>
    <mergeCell ref="B122:B123"/>
    <mergeCell ref="K122:K123"/>
    <mergeCell ref="L122:L123"/>
    <mergeCell ref="M122:M123"/>
    <mergeCell ref="A102:A112"/>
    <mergeCell ref="B103:B104"/>
    <mergeCell ref="K103:K104"/>
    <mergeCell ref="L103:L104"/>
    <mergeCell ref="M103:M104"/>
    <mergeCell ref="B105:B106"/>
    <mergeCell ref="B109:B110"/>
    <mergeCell ref="K109:K110"/>
    <mergeCell ref="L109:L110"/>
    <mergeCell ref="M109:M110"/>
    <mergeCell ref="B111:B112"/>
    <mergeCell ref="K111:K112"/>
    <mergeCell ref="L111:L112"/>
    <mergeCell ref="M111:M112"/>
    <mergeCell ref="K105:K106"/>
    <mergeCell ref="L105:L106"/>
    <mergeCell ref="M105:M106"/>
    <mergeCell ref="B107:B108"/>
    <mergeCell ref="K107:K108"/>
    <mergeCell ref="L107:L108"/>
    <mergeCell ref="M107:M108"/>
    <mergeCell ref="K96:K97"/>
    <mergeCell ref="L96:L97"/>
    <mergeCell ref="M96:M97"/>
    <mergeCell ref="B98:B99"/>
    <mergeCell ref="K98:K99"/>
    <mergeCell ref="L98:L99"/>
    <mergeCell ref="M98:M99"/>
    <mergeCell ref="A91:A101"/>
    <mergeCell ref="B92:B93"/>
    <mergeCell ref="K92:K93"/>
    <mergeCell ref="L92:L93"/>
    <mergeCell ref="M92:M93"/>
    <mergeCell ref="B94:B95"/>
    <mergeCell ref="K94:K95"/>
    <mergeCell ref="L94:L95"/>
    <mergeCell ref="M94:M95"/>
    <mergeCell ref="B96:B97"/>
    <mergeCell ref="B100:B101"/>
    <mergeCell ref="K100:K101"/>
    <mergeCell ref="L100:L101"/>
    <mergeCell ref="M100:M101"/>
    <mergeCell ref="A80:A90"/>
    <mergeCell ref="B81:B82"/>
    <mergeCell ref="K81:K82"/>
    <mergeCell ref="L81:L82"/>
    <mergeCell ref="M81:M82"/>
    <mergeCell ref="B83:B84"/>
    <mergeCell ref="B87:B88"/>
    <mergeCell ref="K87:K88"/>
    <mergeCell ref="L87:L88"/>
    <mergeCell ref="M87:M88"/>
    <mergeCell ref="B89:B90"/>
    <mergeCell ref="K89:K90"/>
    <mergeCell ref="L89:L90"/>
    <mergeCell ref="M89:M90"/>
    <mergeCell ref="K83:K84"/>
    <mergeCell ref="L83:L84"/>
    <mergeCell ref="M83:M84"/>
    <mergeCell ref="B85:B86"/>
    <mergeCell ref="K85:K86"/>
    <mergeCell ref="L85:L86"/>
    <mergeCell ref="M85:M86"/>
    <mergeCell ref="K74:K75"/>
    <mergeCell ref="L74:L75"/>
    <mergeCell ref="M74:M75"/>
    <mergeCell ref="B76:B77"/>
    <mergeCell ref="K76:K77"/>
    <mergeCell ref="L76:L77"/>
    <mergeCell ref="M76:M77"/>
    <mergeCell ref="A69:A79"/>
    <mergeCell ref="B70:B71"/>
    <mergeCell ref="K70:K71"/>
    <mergeCell ref="L70:L71"/>
    <mergeCell ref="M70:M71"/>
    <mergeCell ref="B72:B73"/>
    <mergeCell ref="K72:K73"/>
    <mergeCell ref="L72:L73"/>
    <mergeCell ref="M72:M73"/>
    <mergeCell ref="B74:B75"/>
    <mergeCell ref="B78:B79"/>
    <mergeCell ref="K78:K79"/>
    <mergeCell ref="L78:L79"/>
    <mergeCell ref="M78:M79"/>
    <mergeCell ref="A58:A68"/>
    <mergeCell ref="B59:B60"/>
    <mergeCell ref="K59:K60"/>
    <mergeCell ref="L59:L60"/>
    <mergeCell ref="M59:M60"/>
    <mergeCell ref="B61:B62"/>
    <mergeCell ref="B65:B66"/>
    <mergeCell ref="K65:K66"/>
    <mergeCell ref="L65:L66"/>
    <mergeCell ref="M65:M66"/>
    <mergeCell ref="B67:B68"/>
    <mergeCell ref="K67:K68"/>
    <mergeCell ref="L67:L68"/>
    <mergeCell ref="M67:M68"/>
    <mergeCell ref="K61:K62"/>
    <mergeCell ref="L61:L62"/>
    <mergeCell ref="M61:M62"/>
    <mergeCell ref="B63:B64"/>
    <mergeCell ref="K63:K64"/>
    <mergeCell ref="L63:L64"/>
    <mergeCell ref="M63:M64"/>
    <mergeCell ref="K52:K53"/>
    <mergeCell ref="L52:L53"/>
    <mergeCell ref="M52:M53"/>
    <mergeCell ref="B54:B55"/>
    <mergeCell ref="K54:K55"/>
    <mergeCell ref="L54:L55"/>
    <mergeCell ref="M54:M55"/>
    <mergeCell ref="A47:A57"/>
    <mergeCell ref="B48:B49"/>
    <mergeCell ref="K48:K49"/>
    <mergeCell ref="L48:L49"/>
    <mergeCell ref="M48:M49"/>
    <mergeCell ref="B50:B51"/>
    <mergeCell ref="K50:K51"/>
    <mergeCell ref="L50:L51"/>
    <mergeCell ref="M50:M51"/>
    <mergeCell ref="B52:B53"/>
    <mergeCell ref="B56:B57"/>
    <mergeCell ref="K56:K57"/>
    <mergeCell ref="L56:L57"/>
    <mergeCell ref="M56:M57"/>
    <mergeCell ref="A36:A46"/>
    <mergeCell ref="B37:B38"/>
    <mergeCell ref="K37:K38"/>
    <mergeCell ref="L37:L38"/>
    <mergeCell ref="M37:M38"/>
    <mergeCell ref="B39:B40"/>
    <mergeCell ref="B43:B44"/>
    <mergeCell ref="K43:K44"/>
    <mergeCell ref="L43:L44"/>
    <mergeCell ref="M43:M44"/>
    <mergeCell ref="B45:B46"/>
    <mergeCell ref="K45:K46"/>
    <mergeCell ref="L45:L46"/>
    <mergeCell ref="M45:M46"/>
    <mergeCell ref="K39:K40"/>
    <mergeCell ref="L39:L40"/>
    <mergeCell ref="M39:M40"/>
    <mergeCell ref="B41:B42"/>
    <mergeCell ref="K41:K42"/>
    <mergeCell ref="L41:L42"/>
    <mergeCell ref="M41:M42"/>
    <mergeCell ref="M19:M20"/>
    <mergeCell ref="K30:K31"/>
    <mergeCell ref="L30:L31"/>
    <mergeCell ref="M30:M31"/>
    <mergeCell ref="B32:B33"/>
    <mergeCell ref="K32:K33"/>
    <mergeCell ref="L32:L33"/>
    <mergeCell ref="M32:M33"/>
    <mergeCell ref="A25:A35"/>
    <mergeCell ref="B26:B27"/>
    <mergeCell ref="K26:K27"/>
    <mergeCell ref="L26:L27"/>
    <mergeCell ref="M26:M27"/>
    <mergeCell ref="B28:B29"/>
    <mergeCell ref="K28:K29"/>
    <mergeCell ref="L28:L29"/>
    <mergeCell ref="M28:M29"/>
    <mergeCell ref="B30:B31"/>
    <mergeCell ref="B34:B35"/>
    <mergeCell ref="K34:K35"/>
    <mergeCell ref="L34:L35"/>
    <mergeCell ref="M34:M35"/>
    <mergeCell ref="B12:B13"/>
    <mergeCell ref="K12:K13"/>
    <mergeCell ref="L12:L13"/>
    <mergeCell ref="M12:M13"/>
    <mergeCell ref="A14:A24"/>
    <mergeCell ref="B15:B16"/>
    <mergeCell ref="K15:K16"/>
    <mergeCell ref="L15:L16"/>
    <mergeCell ref="M15:M16"/>
    <mergeCell ref="B17:B18"/>
    <mergeCell ref="B21:B22"/>
    <mergeCell ref="K21:K22"/>
    <mergeCell ref="L21:L22"/>
    <mergeCell ref="M21:M22"/>
    <mergeCell ref="B23:B24"/>
    <mergeCell ref="K23:K24"/>
    <mergeCell ref="L23:L24"/>
    <mergeCell ref="M23:M24"/>
    <mergeCell ref="K17:K18"/>
    <mergeCell ref="L17:L18"/>
    <mergeCell ref="M17:M18"/>
    <mergeCell ref="B19:B20"/>
    <mergeCell ref="K19:K20"/>
    <mergeCell ref="L19:L20"/>
    <mergeCell ref="A1:A2"/>
    <mergeCell ref="B1:B2"/>
    <mergeCell ref="C1:J1"/>
    <mergeCell ref="K1:M1"/>
    <mergeCell ref="K2:K3"/>
    <mergeCell ref="L2:L3"/>
    <mergeCell ref="M2:M3"/>
    <mergeCell ref="A3:A13"/>
    <mergeCell ref="B4:B5"/>
    <mergeCell ref="K4:K5"/>
    <mergeCell ref="B8:B9"/>
    <mergeCell ref="K8:K9"/>
    <mergeCell ref="L8:L9"/>
    <mergeCell ref="M8:M9"/>
    <mergeCell ref="B10:B11"/>
    <mergeCell ref="K10:K11"/>
    <mergeCell ref="L10:L11"/>
    <mergeCell ref="M10:M11"/>
    <mergeCell ref="L4:L5"/>
    <mergeCell ref="M4:M5"/>
    <mergeCell ref="B6:B7"/>
    <mergeCell ref="K6:K7"/>
    <mergeCell ref="L6:L7"/>
    <mergeCell ref="M6:M7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算法映射结果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2016-05-21T02:48:22Z</dcterms:modified>
</cp:coreProperties>
</file>