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activeTab="4"/>
  </bookViews>
  <sheets>
    <sheet name="整体信息" sheetId="1" r:id="rId1"/>
    <sheet name="Sheet3" sheetId="9" r:id="rId2"/>
    <sheet name="组合信息" sheetId="2" r:id="rId3"/>
    <sheet name="Sheet4" sheetId="10" r:id="rId4"/>
    <sheet name="Sheet1" sheetId="3" r:id="rId5"/>
    <sheet name="Sheet2" sheetId="4" r:id="rId6"/>
    <sheet name="Sheet6" sheetId="8" r:id="rId7"/>
    <sheet name="Sheet5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7" i="3" l="1"/>
  <c r="P98" i="3"/>
  <c r="P99" i="3"/>
  <c r="P100" i="3"/>
  <c r="P101" i="3"/>
  <c r="P96" i="3"/>
  <c r="I165" i="4" l="1"/>
  <c r="I164" i="4"/>
  <c r="Q159" i="4"/>
  <c r="Q158" i="4"/>
  <c r="Q157" i="4"/>
  <c r="Q156" i="4"/>
  <c r="T141" i="4"/>
  <c r="M118" i="4" l="1"/>
  <c r="N118" i="4"/>
  <c r="L118" i="4"/>
  <c r="J279" i="8" l="1"/>
  <c r="J280" i="8"/>
  <c r="N278" i="8" l="1"/>
  <c r="H282" i="8"/>
  <c r="I282" i="8"/>
  <c r="J282" i="8"/>
  <c r="K282" i="8"/>
  <c r="L282" i="8"/>
  <c r="M282" i="8"/>
  <c r="G282" i="8"/>
  <c r="H281" i="8"/>
  <c r="I281" i="8"/>
  <c r="J281" i="8"/>
  <c r="K281" i="8"/>
  <c r="L281" i="8"/>
  <c r="M281" i="8"/>
  <c r="H280" i="8"/>
  <c r="I280" i="8"/>
  <c r="K280" i="8"/>
  <c r="L280" i="8"/>
  <c r="M280" i="8"/>
  <c r="G280" i="8"/>
  <c r="N281" i="8"/>
  <c r="N282" i="8"/>
  <c r="G281" i="8"/>
  <c r="N280" i="8"/>
  <c r="H279" i="8"/>
  <c r="I279" i="8"/>
  <c r="K279" i="8"/>
  <c r="L279" i="8"/>
  <c r="M279" i="8"/>
  <c r="G279" i="8"/>
  <c r="H278" i="8"/>
  <c r="I278" i="8"/>
  <c r="J278" i="8"/>
  <c r="K278" i="8"/>
  <c r="L278" i="8"/>
  <c r="M278" i="8"/>
  <c r="G278" i="8"/>
  <c r="C259" i="8"/>
  <c r="R270" i="8"/>
  <c r="R271" i="8"/>
  <c r="R269" i="8"/>
  <c r="R267" i="8"/>
  <c r="R268" i="8"/>
  <c r="R266" i="8"/>
  <c r="C258" i="8" l="1"/>
  <c r="C257" i="8"/>
  <c r="B256" i="8"/>
  <c r="B255" i="8"/>
  <c r="A255" i="8"/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<sst xmlns="http://schemas.openxmlformats.org/spreadsheetml/2006/main" count="1298" uniqueCount="557">
  <si>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</si>
  <si>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</si>
  <si>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</si>
  <si>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</si>
  <si>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</si>
  <si>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</si>
  <si>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</si>
  <si>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</si>
  <si>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</si>
  <si>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</si>
  <si>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</si>
  <si>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</si>
  <si>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</si>
  <si>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</si>
  <si>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</si>
  <si>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</si>
  <si>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</si>
  <si>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</si>
  <si>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</si>
  <si>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</si>
  <si>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</si>
  <si>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</si>
  <si>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</si>
  <si>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</si>
  <si>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</si>
  <si>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</si>
  <si>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</si>
  <si>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</si>
  <si>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</si>
  <si>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</si>
  <si>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</si>
  <si>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</si>
  <si>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</si>
  <si>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</si>
  <si>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</si>
  <si>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</si>
  <si>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</si>
  <si>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</si>
  <si>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</si>
  <si>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</si>
  <si>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</si>
  <si>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</si>
  <si>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</si>
  <si>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</si>
  <si>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</si>
  <si>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</si>
  <si>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</si>
  <si>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</si>
  <si>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</si>
  <si>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</si>
  <si>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</si>
  <si>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</si>
  <si>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</si>
  <si>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</si>
  <si>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</si>
  <si>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</si>
  <si>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</si>
  <si>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</si>
  <si>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</si>
  <si>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</si>
  <si>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</si>
  <si>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</si>
  <si>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</si>
  <si>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</si>
  <si>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</si>
  <si>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</si>
  <si>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</si>
  <si>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</si>
  <si>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</si>
  <si>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</si>
  <si>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</si>
  <si>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</si>
  <si>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</si>
  <si>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</si>
  <si>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</si>
  <si>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</si>
  <si>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</si>
  <si>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</si>
  <si>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</si>
  <si>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</si>
  <si>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</si>
  <si>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</si>
  <si>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</si>
  <si>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</si>
  <si>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</si>
  <si>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</si>
  <si>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</si>
  <si>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</si>
  <si>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</si>
  <si>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</si>
  <si>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</si>
  <si>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</si>
  <si>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</si>
  <si>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</si>
  <si>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</si>
  <si>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</si>
  <si>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</si>
  <si>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</si>
  <si>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</si>
  <si>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</si>
  <si>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</si>
  <si>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</si>
  <si>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</si>
  <si>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</si>
  <si>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</si>
  <si>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</si>
  <si>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</si>
  <si>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</si>
  <si>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</si>
  <si>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</si>
  <si>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</si>
  <si>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</si>
  <si>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</si>
  <si>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</si>
  <si>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</si>
  <si>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</si>
  <si>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</si>
  <si>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</si>
  <si>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</si>
  <si>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</si>
  <si>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</si>
  <si>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</si>
  <si>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</si>
  <si>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</si>
  <si>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</si>
  <si>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</si>
  <si>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</si>
  <si>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</si>
  <si>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</si>
  <si>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</si>
  <si>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</si>
  <si>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</si>
  <si>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</si>
  <si>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</si>
  <si>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</si>
  <si>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</si>
  <si>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</si>
  <si>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</si>
  <si>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</si>
  <si>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</si>
  <si>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</si>
  <si>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</si>
  <si>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</si>
  <si>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</si>
  <si>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</si>
  <si>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</si>
  <si>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</si>
  <si>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</si>
  <si>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</si>
  <si>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</si>
  <si>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</si>
  <si>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</si>
  <si>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</si>
  <si>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</si>
  <si>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</si>
  <si>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</si>
  <si>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</si>
  <si>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</si>
  <si>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</si>
  <si>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</si>
  <si>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</si>
  <si>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</si>
  <si>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</si>
  <si>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</si>
  <si>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</si>
  <si>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</si>
  <si>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</si>
  <si>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</si>
  <si>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</si>
  <si>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</si>
  <si>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</si>
  <si>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</si>
  <si>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</si>
  <si>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</si>
  <si>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</si>
  <si>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</si>
  <si>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</si>
  <si>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</si>
  <si>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</si>
  <si>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</si>
  <si>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</si>
  <si>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</si>
  <si>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</si>
  <si>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</si>
  <si>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</si>
  <si>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</si>
  <si>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</si>
  <si>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</si>
  <si>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</si>
  <si>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</si>
  <si>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</si>
  <si>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</si>
  <si>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</si>
  <si>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</si>
  <si>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</si>
  <si>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</si>
  <si>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</si>
  <si>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</si>
  <si>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</si>
  <si>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</si>
  <si>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</si>
  <si>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</si>
  <si>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</si>
  <si>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</si>
  <si>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</si>
  <si>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</si>
  <si>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</si>
  <si>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</si>
  <si>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</si>
  <si>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</si>
  <si>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</si>
  <si>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</si>
  <si>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</si>
  <si>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</si>
  <si>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</si>
  <si>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</si>
  <si>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</si>
  <si>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</si>
  <si>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</si>
  <si>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</si>
  <si>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</si>
  <si>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</si>
  <si>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</si>
  <si>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</si>
  <si>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</si>
  <si>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</si>
  <si>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</si>
  <si>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</si>
  <si>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</si>
  <si>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</si>
  <si>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</si>
  <si>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</si>
  <si>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</si>
  <si>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</si>
  <si>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</si>
  <si>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</si>
  <si>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</si>
  <si>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</si>
  <si>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</si>
  <si>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</si>
  <si>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</si>
  <si>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</si>
  <si>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</si>
  <si>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</si>
  <si>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</si>
  <si>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</si>
  <si>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</si>
  <si>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</si>
  <si>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</si>
  <si>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</si>
  <si>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</si>
  <si>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</si>
  <si>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</si>
  <si>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</si>
  <si>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</si>
  <si>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</si>
  <si>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</si>
  <si>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</si>
  <si>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</si>
  <si>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</si>
  <si>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</si>
  <si>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</si>
  <si>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</si>
  <si>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</si>
  <si>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</si>
  <si>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</si>
  <si>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</si>
  <si>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</si>
  <si>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</si>
  <si>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</si>
  <si>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</si>
  <si>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</si>
  <si>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</si>
  <si>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</si>
  <si>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</si>
  <si>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</si>
  <si>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</si>
  <si>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</si>
  <si>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</si>
  <si>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</si>
  <si>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</si>
  <si>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</si>
  <si>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</si>
  <si>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</si>
  <si>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</si>
  <si>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</si>
  <si>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</si>
  <si>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</si>
  <si>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</si>
  <si>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</si>
  <si>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</si>
  <si>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</si>
  <si>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</si>
  <si>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</si>
  <si>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</si>
  <si>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</si>
  <si>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</si>
  <si>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</si>
  <si>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</si>
  <si>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</si>
  <si>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</si>
  <si>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</si>
  <si>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</si>
  <si>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</si>
  <si>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</si>
  <si>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</si>
  <si>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</si>
  <si>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</si>
  <si>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</si>
  <si>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</si>
  <si>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</si>
  <si>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</si>
  <si>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</si>
  <si>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</si>
  <si>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</si>
  <si>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</si>
  <si>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</si>
  <si>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</si>
  <si>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</si>
  <si>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</si>
  <si>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</si>
  <si>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</si>
  <si>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</si>
  <si>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</si>
  <si>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</si>
  <si>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</si>
  <si>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</si>
  <si>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</si>
  <si>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</si>
  <si>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</si>
  <si>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</si>
  <si>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</si>
  <si>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</si>
  <si>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</si>
  <si>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</si>
  <si>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</si>
  <si>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</si>
  <si>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</si>
  <si>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</si>
  <si>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</si>
  <si>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</si>
  <si>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</si>
  <si>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</si>
  <si>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</si>
  <si>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</si>
  <si>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</si>
  <si>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</si>
  <si>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</si>
  <si>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</si>
  <si>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</si>
  <si>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</si>
  <si>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</si>
  <si>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</si>
  <si>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</si>
  <si>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</si>
  <si>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</si>
  <si>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</si>
  <si>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</si>
  <si>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</si>
  <si>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</si>
  <si>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</si>
  <si>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</si>
  <si>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</si>
  <si>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</si>
  <si>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</si>
  <si>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</si>
  <si>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</si>
  <si>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</si>
  <si>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</si>
  <si>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</si>
  <si>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</si>
  <si>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</si>
  <si>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</si>
  <si>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</si>
  <si>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</si>
  <si>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</si>
  <si>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</si>
  <si>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</si>
  <si>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</si>
  <si>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</si>
  <si>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</si>
  <si>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</si>
  <si>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</si>
  <si>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</si>
  <si>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</si>
  <si>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</si>
  <si>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</si>
  <si>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</si>
  <si>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</si>
  <si>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</si>
  <si>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</si>
  <si>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</si>
  <si>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</si>
  <si>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</si>
  <si>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</si>
  <si>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</si>
  <si>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</si>
  <si>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</si>
  <si>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</si>
  <si>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</si>
  <si>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</si>
  <si>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</si>
  <si>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</si>
  <si>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</si>
  <si>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</si>
  <si>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</si>
  <si>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</si>
  <si>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</si>
  <si>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</si>
  <si>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</si>
  <si>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</si>
  <si>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</si>
  <si>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</si>
  <si>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</si>
  <si>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</si>
  <si>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</si>
  <si>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</si>
  <si>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</si>
  <si>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</si>
  <si>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</si>
  <si>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</si>
  <si>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</si>
  <si>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</si>
  <si>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</si>
  <si>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</si>
  <si>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</si>
  <si>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</si>
  <si>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</si>
  <si>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</si>
  <si>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</si>
  <si>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</si>
  <si>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</si>
  <si>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</si>
  <si>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</si>
  <si>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</si>
  <si>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</si>
  <si>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</si>
  <si>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</si>
  <si>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</si>
  <si>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</si>
  <si>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</si>
  <si>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</si>
  <si>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</si>
  <si>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</si>
  <si>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</si>
  <si>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</si>
  <si>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</si>
  <si>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</si>
  <si>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</si>
  <si>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</si>
  <si>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</si>
  <si>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</si>
  <si>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</si>
  <si>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</si>
  <si>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</si>
  <si>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</si>
  <si>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</si>
  <si>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</si>
  <si>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</si>
  <si>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</si>
  <si>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</si>
  <si>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</si>
  <si>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</si>
  <si>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</si>
  <si>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</si>
  <si>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</si>
  <si>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</si>
  <si>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</si>
  <si>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</si>
  <si>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</si>
  <si>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</si>
  <si>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</si>
  <si>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</si>
  <si>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</si>
  <si>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</si>
  <si>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</si>
  <si>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</si>
  <si>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</si>
  <si>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</si>
  <si>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</si>
  <si>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</si>
  <si>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</si>
  <si>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</si>
  <si>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</si>
  <si>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</si>
  <si>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</si>
  <si>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</si>
  <si>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</si>
  <si>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</si>
  <si>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</si>
  <si>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</si>
  <si>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</si>
  <si>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</si>
  <si>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</si>
  <si>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</si>
  <si>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</si>
  <si>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</si>
  <si>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</si>
  <si>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</si>
  <si>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</si>
  <si>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</si>
  <si>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</si>
  <si>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</si>
  <si>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</si>
  <si>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</si>
  <si>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</si>
  <si>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</si>
  <si>
    <t>名称</t>
  </si>
  <si>
    <r>
      <t>PE</t>
    </r>
    <r>
      <rPr>
        <sz val="9"/>
        <color theme="1"/>
        <rFont val="宋体"/>
        <family val="3"/>
        <charset val="134"/>
      </rPr>
      <t>方案</t>
    </r>
  </si>
  <si>
    <r>
      <t>PE</t>
    </r>
    <r>
      <rPr>
        <sz val="9"/>
        <color theme="1"/>
        <rFont val="宋体"/>
        <family val="3"/>
        <charset val="134"/>
      </rPr>
      <t>占整个架构面积比例</t>
    </r>
  </si>
  <si>
    <t>功能单元利用率</t>
  </si>
  <si>
    <t>算</t>
  </si>
  <si>
    <t>法</t>
  </si>
  <si>
    <t>功能单元</t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</si>
  <si>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</si>
  <si>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</si>
  <si>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</si>
  <si>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</si>
  <si>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</si>
  <si>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</si>
  <si>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t>有限域乘法</t>
  </si>
  <si>
    <t>模乘</t>
  </si>
  <si>
    <t>平均利用率</t>
  </si>
  <si>
    <t>串行组合</t>
  </si>
  <si>
    <t>ProDFA</t>
  </si>
  <si>
    <t>并行组合</t>
  </si>
  <si>
    <t>串并混合</t>
  </si>
  <si>
    <t>/</t>
  </si>
  <si>
    <t xml:space="preserve">CAMELLIA CAST128 SEED SKIPJECT LUCIFER MACGUFFIN CS_CIPHER Q E2 KHAZAD </t>
    <phoneticPr fontId="1" type="noConversion"/>
  </si>
  <si>
    <t>算子</t>
    <phoneticPr fontId="1" type="noConversion"/>
  </si>
  <si>
    <t>后缀组合</t>
    <phoneticPr fontId="1" type="noConversion"/>
  </si>
  <si>
    <t>前缀组合</t>
    <phoneticPr fontId="1" type="noConversion"/>
  </si>
  <si>
    <t>SH XOR</t>
    <phoneticPr fontId="1" type="noConversion"/>
  </si>
  <si>
    <t>概率</t>
    <phoneticPr fontId="1" type="noConversion"/>
  </si>
  <si>
    <t>概率</t>
    <phoneticPr fontId="1" type="noConversion"/>
  </si>
  <si>
    <t>概率</t>
    <phoneticPr fontId="1" type="noConversion"/>
  </si>
  <si>
    <t>模乘</t>
    <phoneticPr fontId="1" type="noConversion"/>
  </si>
  <si>
    <r>
      <t>PE</t>
    </r>
    <r>
      <rPr>
        <sz val="11"/>
        <color rgb="FF000000"/>
        <rFont val="宋体"/>
        <charset val="134"/>
      </rPr>
      <t>占整个架构面积比例</t>
    </r>
  </si>
  <si>
    <t>阵列面积冗余比例</t>
  </si>
  <si>
    <t>整体面积冗余比例</t>
  </si>
  <si>
    <r>
      <t>S</t>
    </r>
    <r>
      <rPr>
        <sz val="11"/>
        <color rgb="FF000000"/>
        <rFont val="宋体"/>
        <charset val="134"/>
      </rPr>
      <t>盒</t>
    </r>
  </si>
  <si>
    <t>综合利用率</t>
  </si>
  <si>
    <t>[1,2005]</t>
  </si>
  <si>
    <t>[2,2007]</t>
  </si>
  <si>
    <t>RPU</t>
  </si>
  <si>
    <t>[2015]</t>
  </si>
  <si>
    <t>Cryptor[ICCAD‘2014]</t>
  </si>
  <si>
    <t>4</t>
    <phoneticPr fontId="1" type="noConversion"/>
  </si>
  <si>
    <t>1</t>
    <phoneticPr fontId="1" type="noConversion"/>
  </si>
  <si>
    <t>19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</si>
  <si>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</si>
  <si>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</si>
  <si>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</si>
  <si>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27</t>
    <phoneticPr fontId="1" type="noConversion"/>
  </si>
  <si>
    <t>27</t>
    <phoneticPr fontId="1" type="noConversion"/>
  </si>
  <si>
    <t>27</t>
    <phoneticPr fontId="1" type="noConversion"/>
  </si>
  <si>
    <t>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</si>
</sst>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%"/>
    <numFmt numFmtId="178" formatCode="0.000%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8"/>
      <name val="Arial"/>
      <family val="2"/>
    </font>
    <font>
      <sz val="11"/>
      <color rgb="FF000000"/>
      <name val="宋体"/>
      <charset val="134"/>
    </font>
    <font>
      <sz val="11"/>
      <color rgb="FF000000"/>
      <name val="Calibri"/>
      <family val="2"/>
    </font>
    <font>
      <sz val="10.5"/>
      <color rgb="FF000000"/>
      <name val="Calibri"/>
      <family val="2"/>
    </font>
    <font>
      <sz val="1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49" fontId="0" fillId="0" borderId="6" xfId="0" applyNumberFormat="1" applyBorder="1" applyAlignment="1">
      <alignment horizontal="center" vertical="center" wrapText="1"/>
    </xf>
    <xf numFmtId="9" fontId="0" fillId="0" borderId="0" xfId="1" applyFont="1" applyAlignment="1"/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center" vertical="center" wrapText="1"/>
    </xf>
    <xf numFmtId="9" fontId="0" fillId="0" borderId="0" xfId="0" applyNumberFormat="1"/>
    <xf numFmtId="9" fontId="7" fillId="0" borderId="17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9" fontId="0" fillId="5" borderId="6" xfId="1" applyFont="1" applyFill="1" applyBorder="1" applyAlignment="1">
      <alignment horizontal="right" wrapText="1"/>
    </xf>
    <xf numFmtId="9" fontId="0" fillId="6" borderId="6" xfId="1" applyFont="1" applyFill="1" applyBorder="1" applyAlignment="1">
      <alignment horizontal="right" wrapText="1"/>
    </xf>
    <xf numFmtId="12" fontId="0" fillId="0" borderId="0" xfId="0" applyNumberFormat="1"/>
    <xf numFmtId="9" fontId="11" fillId="0" borderId="24" xfId="0" applyNumberFormat="1" applyFont="1" applyBorder="1" applyAlignment="1">
      <alignment horizontal="center" vertical="center" wrapText="1" readingOrder="1"/>
    </xf>
    <xf numFmtId="0" fontId="13" fillId="0" borderId="25" xfId="0" applyFont="1" applyBorder="1" applyAlignment="1">
      <alignment horizontal="center" vertical="center" wrapText="1" readingOrder="1"/>
    </xf>
    <xf numFmtId="0" fontId="13" fillId="0" borderId="26" xfId="0" applyFont="1" applyBorder="1" applyAlignment="1">
      <alignment horizontal="center" vertical="center" wrapText="1" readingOrder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14" fillId="0" borderId="25" xfId="0" applyFont="1" applyBorder="1" applyAlignment="1">
      <alignment horizontal="center" vertical="center" wrapText="1" readingOrder="1"/>
    </xf>
    <xf numFmtId="0" fontId="13" fillId="0" borderId="27" xfId="0" applyFont="1" applyBorder="1" applyAlignment="1">
      <alignment horizontal="center" vertical="center" wrapText="1" readingOrder="1"/>
    </xf>
    <xf numFmtId="0" fontId="14" fillId="0" borderId="26" xfId="0" applyFont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center" wrapText="1" readingOrder="1"/>
    </xf>
    <xf numFmtId="0" fontId="11" fillId="0" borderId="24" xfId="0" applyFont="1" applyBorder="1" applyAlignment="1">
      <alignment horizontal="center" vertical="center" wrapText="1" readingOrder="1"/>
    </xf>
    <xf numFmtId="178" fontId="0" fillId="0" borderId="0" xfId="0" applyNumberFormat="1"/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9" fontId="14" fillId="0" borderId="25" xfId="0" applyNumberFormat="1" applyFont="1" applyBorder="1" applyAlignment="1">
      <alignment horizontal="center" vertical="center" wrapText="1" readingOrder="1"/>
    </xf>
    <xf numFmtId="9" fontId="14" fillId="0" borderId="26" xfId="0" applyNumberFormat="1" applyFont="1" applyBorder="1" applyAlignment="1">
      <alignment horizontal="center" vertical="center" wrapText="1" readingOrder="1"/>
    </xf>
    <xf numFmtId="9" fontId="14" fillId="0" borderId="27" xfId="0" applyNumberFormat="1" applyFont="1" applyBorder="1" applyAlignment="1">
      <alignment horizontal="center" vertical="center" wrapText="1" readingOrder="1"/>
    </xf>
    <xf numFmtId="9" fontId="11" fillId="9" borderId="25" xfId="0" applyNumberFormat="1" applyFont="1" applyFill="1" applyBorder="1" applyAlignment="1">
      <alignment horizontal="center" vertical="center" wrapText="1" readingOrder="1"/>
    </xf>
    <xf numFmtId="9" fontId="11" fillId="9" borderId="26" xfId="0" applyNumberFormat="1" applyFont="1" applyFill="1" applyBorder="1" applyAlignment="1">
      <alignment horizontal="center" vertical="center" wrapText="1" readingOrder="1"/>
    </xf>
    <xf numFmtId="9" fontId="11" fillId="9" borderId="27" xfId="0" applyNumberFormat="1" applyFont="1" applyFill="1" applyBorder="1" applyAlignment="1">
      <alignment horizontal="center" vertical="center" wrapText="1" readingOrder="1"/>
    </xf>
    <xf numFmtId="0" fontId="12" fillId="9" borderId="25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 readingOrder="1"/>
    </xf>
    <xf numFmtId="0" fontId="15" fillId="0" borderId="26" xfId="0" applyFont="1" applyBorder="1" applyAlignment="1">
      <alignment horizontal="center" vertical="center" wrapText="1" readingOrder="1"/>
    </xf>
    <xf numFmtId="0" fontId="15" fillId="0" borderId="27" xfId="0" applyFont="1" applyBorder="1" applyAlignment="1">
      <alignment horizontal="center" vertical="center" wrapText="1" readingOrder="1"/>
    </xf>
    <xf numFmtId="10" fontId="16" fillId="10" borderId="25" xfId="0" applyNumberFormat="1" applyFont="1" applyFill="1" applyBorder="1" applyAlignment="1">
      <alignment horizontal="center" vertical="center" wrapText="1"/>
    </xf>
    <xf numFmtId="0" fontId="16" fillId="10" borderId="26" xfId="0" applyFont="1" applyFill="1" applyBorder="1" applyAlignment="1">
      <alignment horizontal="center" vertical="center" wrapText="1"/>
    </xf>
    <xf numFmtId="0" fontId="16" fillId="10" borderId="27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 readingOrder="1"/>
    </xf>
    <xf numFmtId="0" fontId="14" fillId="0" borderId="26" xfId="0" applyFont="1" applyBorder="1" applyAlignment="1">
      <alignment horizontal="center" vertical="center" wrapText="1" readingOrder="1"/>
    </xf>
    <xf numFmtId="0" fontId="14" fillId="0" borderId="27" xfId="0" applyFont="1" applyBorder="1" applyAlignment="1">
      <alignment horizontal="center" vertical="center" wrapText="1" readingOrder="1"/>
    </xf>
    <xf numFmtId="0" fontId="13" fillId="0" borderId="28" xfId="0" applyFont="1" applyBorder="1" applyAlignment="1">
      <alignment horizontal="center" vertical="center" wrapText="1" readingOrder="1"/>
    </xf>
    <xf numFmtId="0" fontId="13" fillId="0" borderId="29" xfId="0" applyFont="1" applyBorder="1" applyAlignment="1">
      <alignment horizontal="center" vertical="center" wrapText="1" readingOrder="1"/>
    </xf>
    <xf numFmtId="0" fontId="13" fillId="0" borderId="30" xfId="0" applyFont="1" applyBorder="1" applyAlignment="1">
      <alignment horizontal="center" vertical="center" wrapText="1" readingOrder="1"/>
    </xf>
    <xf numFmtId="0" fontId="13" fillId="0" borderId="25" xfId="0" applyFont="1" applyBorder="1" applyAlignment="1">
      <alignment horizontal="center" vertical="center" wrapText="1" readingOrder="1"/>
    </xf>
    <xf numFmtId="0" fontId="13" fillId="0" borderId="26" xfId="0" applyFont="1" applyBorder="1" applyAlignment="1">
      <alignment horizontal="center" vertical="center" wrapText="1" readingOrder="1"/>
    </xf>
    <xf numFmtId="0" fontId="13" fillId="0" borderId="27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19" xfId="0" applyNumberFormat="1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77" fontId="0" fillId="0" borderId="0" xfId="1" applyNumberFormat="1" applyFon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3" zoomScale="70" zoomScaleNormal="70" workbookViewId="0">
      <selection activeCell="F19" sqref="F19:G2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123" t="s">
        <v>0</v>
      </c>
      <c r="B1" s="124"/>
      <c r="C1" s="127" t="s">
        <v>1</v>
      </c>
      <c r="D1" s="127"/>
      <c r="E1" s="128" t="s">
        <v>2</v>
      </c>
      <c r="F1" s="129" t="s">
        <v>3</v>
      </c>
      <c r="G1" s="129"/>
      <c r="H1" s="129" t="s">
        <v>4</v>
      </c>
      <c r="I1" s="130" t="s">
        <v>5</v>
      </c>
      <c r="J1" s="118" t="s">
        <v>6</v>
      </c>
    </row>
    <row r="2" spans="1:10" thickTop="1" thickBot="1" x14ac:dyDescent="0.2">
      <c r="A2" s="125"/>
      <c r="B2" s="126"/>
      <c r="C2" s="2" t="s">
        <v>7</v>
      </c>
      <c r="D2" s="2" t="s">
        <v>497</v>
      </c>
      <c r="E2" s="128"/>
      <c r="F2" s="3" t="s">
        <v>8</v>
      </c>
      <c r="G2" s="3" t="s">
        <v>9</v>
      </c>
      <c r="H2" s="129"/>
      <c r="I2" s="130"/>
      <c r="J2" s="118"/>
    </row>
    <row r="3" spans="1:10" thickTop="1" thickBot="1" x14ac:dyDescent="0.2">
      <c r="A3" s="115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116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116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117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115" t="s">
        <v>18</v>
      </c>
      <c r="B7" s="4" t="s">
        <v>18</v>
      </c>
      <c r="C7" s="2">
        <v>32</v>
      </c>
      <c r="D7" s="2">
        <v>4</v>
      </c>
      <c r="F7" s="119" t="s">
        <v>19</v>
      </c>
      <c r="G7" s="121"/>
      <c r="H7" s="121" t="s">
        <v>20</v>
      </c>
      <c r="I7" s="7" t="s">
        <v>13</v>
      </c>
      <c r="J7" s="8" t="s">
        <v>242</v>
      </c>
    </row>
    <row r="8" spans="1:10" thickTop="1" thickBot="1" x14ac:dyDescent="0.2">
      <c r="A8" s="117"/>
      <c r="B8" s="4" t="s">
        <v>21</v>
      </c>
      <c r="C8" s="9">
        <v>0.35555555555555557</v>
      </c>
      <c r="D8" s="9">
        <v>0.13263888888888889</v>
      </c>
      <c r="F8" s="120"/>
      <c r="G8" s="122"/>
      <c r="H8" s="122"/>
      <c r="I8" s="7" t="s">
        <v>13</v>
      </c>
      <c r="J8" s="8" t="s">
        <v>243</v>
      </c>
    </row>
    <row r="9" spans="1:10" thickTop="1" thickBot="1" x14ac:dyDescent="0.2">
      <c r="A9" s="115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116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117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131" t="s">
        <v>36</v>
      </c>
      <c r="B12" s="132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131" t="s">
        <v>39</v>
      </c>
      <c r="B13" s="132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131" t="s">
        <v>40</v>
      </c>
      <c r="B14" s="132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131" t="s">
        <v>42</v>
      </c>
      <c r="B15" s="132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133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134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135"/>
      <c r="B18" s="12" t="s">
        <v>252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123" t="s">
        <v>0</v>
      </c>
      <c r="B1" s="124"/>
      <c r="C1" s="127" t="s">
        <v>1</v>
      </c>
      <c r="D1" s="127"/>
      <c r="E1" s="140" t="s">
        <v>3</v>
      </c>
    </row>
    <row r="2" spans="1:5" ht="15" thickTop="1" thickBot="1" x14ac:dyDescent="0.2">
      <c r="A2" s="125"/>
      <c r="B2" s="126"/>
      <c r="C2" s="2" t="s">
        <v>498</v>
      </c>
      <c r="D2" s="2" t="s">
        <v>497</v>
      </c>
      <c r="E2" s="141"/>
    </row>
    <row r="3" spans="1:5" ht="15" thickTop="1" thickBot="1" x14ac:dyDescent="0.2">
      <c r="A3" s="115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116"/>
      <c r="B4" s="4" t="s">
        <v>14</v>
      </c>
      <c r="C4" s="2"/>
      <c r="D4" s="2"/>
      <c r="E4" s="83"/>
    </row>
    <row r="5" spans="1:5" ht="15" thickTop="1" thickBot="1" x14ac:dyDescent="0.2">
      <c r="A5" s="116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117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115" t="s">
        <v>18</v>
      </c>
      <c r="B7" s="4" t="s">
        <v>18</v>
      </c>
      <c r="C7" s="2">
        <v>32</v>
      </c>
      <c r="D7" s="2">
        <v>4</v>
      </c>
      <c r="E7" s="142" t="s">
        <v>502</v>
      </c>
    </row>
    <row r="8" spans="1:5" ht="15" thickTop="1" thickBot="1" x14ac:dyDescent="0.2">
      <c r="A8" s="116"/>
      <c r="B8" s="136" t="s">
        <v>21</v>
      </c>
      <c r="C8" s="2">
        <v>8</v>
      </c>
      <c r="D8" s="2">
        <v>3</v>
      </c>
      <c r="E8" s="143"/>
    </row>
    <row r="9" spans="1:5" ht="15" thickTop="1" thickBot="1" x14ac:dyDescent="0.2">
      <c r="A9" s="117"/>
      <c r="B9" s="137"/>
      <c r="C9" s="2">
        <v>32</v>
      </c>
      <c r="D9" s="2">
        <v>11</v>
      </c>
      <c r="E9" s="144"/>
    </row>
    <row r="10" spans="1:5" ht="15" thickTop="1" thickBot="1" x14ac:dyDescent="0.2">
      <c r="A10" s="115" t="s">
        <v>22</v>
      </c>
      <c r="B10" s="136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116"/>
      <c r="B11" s="137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116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116"/>
      <c r="B13" s="138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117"/>
      <c r="B14" s="139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131" t="s">
        <v>36</v>
      </c>
      <c r="B15" s="132"/>
      <c r="C15" s="2"/>
      <c r="D15" s="2">
        <v>10</v>
      </c>
      <c r="E15" s="83" t="s">
        <v>500</v>
      </c>
    </row>
    <row r="16" spans="1:5" ht="15" thickTop="1" thickBot="1" x14ac:dyDescent="0.2">
      <c r="A16" s="131" t="s">
        <v>39</v>
      </c>
      <c r="B16" s="132"/>
      <c r="C16" s="2">
        <v>32</v>
      </c>
      <c r="D16" s="2">
        <v>10</v>
      </c>
      <c r="E16" s="85"/>
    </row>
    <row r="17" spans="1:5" ht="55.5" thickTop="1" thickBot="1" x14ac:dyDescent="0.2">
      <c r="A17" s="131" t="s">
        <v>40</v>
      </c>
      <c r="B17" s="132"/>
      <c r="C17" s="2"/>
      <c r="D17" s="2"/>
      <c r="E17" s="83" t="s">
        <v>501</v>
      </c>
    </row>
    <row r="18" spans="1:5" ht="14.25" thickTop="1" x14ac:dyDescent="0.15"/>
  </sheetData>
  <mergeCells count="13">
    <mergeCell ref="A1:B2"/>
    <mergeCell ref="C1:D1"/>
    <mergeCell ref="E1:E2"/>
    <mergeCell ref="A3:A6"/>
    <mergeCell ref="A7:A9"/>
    <mergeCell ref="E7:E9"/>
    <mergeCell ref="A15:B15"/>
    <mergeCell ref="A16:B16"/>
    <mergeCell ref="A17:B17"/>
    <mergeCell ref="B8:B9"/>
    <mergeCell ref="A10:A14"/>
    <mergeCell ref="B10:B11"/>
    <mergeCell ref="B13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zoomScale="85" zoomScaleNormal="85" workbookViewId="0">
      <selection activeCell="U39" sqref="A1:AA39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57" t="s">
        <v>47</v>
      </c>
      <c r="B1" s="160" t="s">
        <v>48</v>
      </c>
      <c r="C1" s="160"/>
      <c r="D1" s="161" t="s">
        <v>49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</row>
    <row r="2" spans="1:27" ht="27.75" customHeight="1" thickTop="1" thickBot="1" x14ac:dyDescent="0.2">
      <c r="A2" s="158"/>
      <c r="B2" s="164" t="s">
        <v>50</v>
      </c>
      <c r="C2" s="164" t="s">
        <v>51</v>
      </c>
      <c r="D2" s="161" t="s">
        <v>52</v>
      </c>
      <c r="E2" s="162"/>
      <c r="F2" s="162"/>
      <c r="G2" s="162"/>
      <c r="H2" s="162"/>
      <c r="I2" s="162"/>
      <c r="J2" s="162"/>
      <c r="K2" s="162"/>
      <c r="L2" s="163"/>
      <c r="M2" s="161" t="s">
        <v>53</v>
      </c>
      <c r="N2" s="162"/>
      <c r="O2" s="162"/>
      <c r="P2" s="162"/>
      <c r="Q2" s="162"/>
      <c r="R2" s="162"/>
      <c r="S2" s="162"/>
      <c r="T2" s="162"/>
      <c r="U2" s="163"/>
      <c r="V2" s="161" t="s">
        <v>54</v>
      </c>
      <c r="W2" s="162"/>
      <c r="X2" s="162"/>
      <c r="Y2" s="162"/>
      <c r="Z2" s="162"/>
      <c r="AA2" s="163"/>
    </row>
    <row r="3" spans="1:27" ht="28.5" customHeight="1" thickTop="1" thickBot="1" x14ac:dyDescent="0.2">
      <c r="A3" s="159"/>
      <c r="B3" s="165"/>
      <c r="C3" s="165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45" t="s">
        <v>62</v>
      </c>
      <c r="B4" s="148" t="s">
        <v>63</v>
      </c>
      <c r="C4" s="154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46"/>
      <c r="B5" s="149"/>
      <c r="C5" s="155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46"/>
      <c r="B6" s="149"/>
      <c r="C6" s="155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46"/>
      <c r="B7" s="149"/>
      <c r="C7" s="155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47"/>
      <c r="B8" s="150"/>
      <c r="C8" s="156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45" t="s">
        <v>97</v>
      </c>
      <c r="B9" s="148" t="s">
        <v>98</v>
      </c>
      <c r="C9" s="148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46"/>
      <c r="B10" s="149"/>
      <c r="C10" s="149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46"/>
      <c r="B11" s="149"/>
      <c r="C11" s="149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46"/>
      <c r="B12" s="149"/>
      <c r="C12" s="149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47"/>
      <c r="B13" s="150"/>
      <c r="C13" s="150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45" t="s">
        <v>105</v>
      </c>
      <c r="B14" s="148" t="s">
        <v>106</v>
      </c>
      <c r="C14" s="148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46"/>
      <c r="B15" s="149"/>
      <c r="C15" s="149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46"/>
      <c r="B16" s="149"/>
      <c r="C16" s="149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46"/>
      <c r="B17" s="149"/>
      <c r="C17" s="149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47"/>
      <c r="B18" s="150"/>
      <c r="C18" s="150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51" t="s">
        <v>134</v>
      </c>
      <c r="B19" s="148" t="s">
        <v>135</v>
      </c>
      <c r="C19" s="148" t="s">
        <v>136</v>
      </c>
      <c r="D19" s="24" t="s">
        <v>137</v>
      </c>
      <c r="E19" s="24" t="s">
        <v>528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52"/>
      <c r="B20" s="149"/>
      <c r="C20" s="149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52"/>
      <c r="B21" s="149"/>
      <c r="C21" s="149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52"/>
      <c r="B22" s="149"/>
      <c r="C22" s="149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53"/>
      <c r="B23" s="150"/>
      <c r="C23" s="150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45" t="s">
        <v>167</v>
      </c>
      <c r="B24" s="148" t="s">
        <v>168</v>
      </c>
      <c r="C24" s="148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46"/>
      <c r="B25" s="149"/>
      <c r="C25" s="149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46"/>
      <c r="B26" s="149"/>
      <c r="C26" s="149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46"/>
      <c r="B27" s="149"/>
      <c r="C27" s="149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47"/>
      <c r="B28" s="150"/>
      <c r="C28" s="150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45" t="s">
        <v>184</v>
      </c>
      <c r="B29" s="148" t="s">
        <v>341</v>
      </c>
      <c r="C29" s="148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46"/>
      <c r="B30" s="149"/>
      <c r="C30" s="149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46"/>
      <c r="B31" s="149"/>
      <c r="C31" s="149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46"/>
      <c r="B32" s="149"/>
      <c r="C32" s="149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47"/>
      <c r="B33" s="150"/>
      <c r="C33" s="150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45" t="s">
        <v>201</v>
      </c>
      <c r="B34" s="148" t="s">
        <v>254</v>
      </c>
      <c r="C34" s="148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46"/>
      <c r="B35" s="149"/>
      <c r="C35" s="149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46"/>
      <c r="B36" s="149"/>
      <c r="C36" s="149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46"/>
      <c r="B37" s="149"/>
      <c r="C37" s="149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47"/>
      <c r="B38" s="150"/>
      <c r="C38" s="150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topLeftCell="K91" zoomScale="130" zoomScaleNormal="130" workbookViewId="0">
      <selection activeCell="P99" sqref="P99:P101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57" t="s">
        <v>0</v>
      </c>
      <c r="B1" s="160" t="s">
        <v>48</v>
      </c>
      <c r="C1" s="160"/>
      <c r="D1" s="161" t="s">
        <v>49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3"/>
    </row>
    <row r="2" spans="1:27" ht="27.75" customHeight="1" thickTop="1" thickBot="1" x14ac:dyDescent="0.2">
      <c r="A2" s="158"/>
      <c r="B2" s="164" t="s">
        <v>50</v>
      </c>
      <c r="C2" s="164" t="s">
        <v>51</v>
      </c>
      <c r="D2" s="161" t="s">
        <v>52</v>
      </c>
      <c r="E2" s="162"/>
      <c r="F2" s="162"/>
      <c r="G2" s="162"/>
      <c r="H2" s="162"/>
      <c r="I2" s="162"/>
      <c r="J2" s="162"/>
      <c r="K2" s="162"/>
      <c r="L2" s="163"/>
      <c r="M2" s="161" t="s">
        <v>53</v>
      </c>
      <c r="N2" s="162"/>
      <c r="O2" s="162"/>
      <c r="P2" s="162"/>
      <c r="Q2" s="162"/>
      <c r="R2" s="162"/>
      <c r="S2" s="162"/>
      <c r="T2" s="162"/>
      <c r="U2" s="163"/>
      <c r="V2" s="161" t="s">
        <v>54</v>
      </c>
      <c r="W2" s="162"/>
      <c r="X2" s="162"/>
      <c r="Y2" s="162"/>
      <c r="Z2" s="162"/>
      <c r="AA2" s="163"/>
    </row>
    <row r="3" spans="1:27" ht="28.5" customHeight="1" thickTop="1" thickBot="1" x14ac:dyDescent="0.2">
      <c r="A3" s="159"/>
      <c r="B3" s="165"/>
      <c r="C3" s="165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45" t="s">
        <v>62</v>
      </c>
      <c r="B4" s="148" t="s">
        <v>63</v>
      </c>
      <c r="C4" s="154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46"/>
      <c r="B5" s="149"/>
      <c r="C5" s="155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46"/>
      <c r="B6" s="149"/>
      <c r="C6" s="155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46"/>
      <c r="B7" s="149"/>
      <c r="C7" s="155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47"/>
      <c r="B8" s="150"/>
      <c r="C8" s="156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45" t="s">
        <v>97</v>
      </c>
      <c r="B9" s="148" t="s">
        <v>98</v>
      </c>
      <c r="C9" s="148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46"/>
      <c r="B10" s="149"/>
      <c r="C10" s="149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46"/>
      <c r="B11" s="149"/>
      <c r="C11" s="149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46"/>
      <c r="B12" s="149"/>
      <c r="C12" s="149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47"/>
      <c r="B13" s="150"/>
      <c r="C13" s="150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45" t="s">
        <v>105</v>
      </c>
      <c r="B14" s="148" t="s">
        <v>106</v>
      </c>
      <c r="C14" s="148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46"/>
      <c r="B15" s="149"/>
      <c r="C15" s="149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46"/>
      <c r="B16" s="149"/>
      <c r="C16" s="149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46"/>
      <c r="B17" s="149"/>
      <c r="C17" s="149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47"/>
      <c r="B18" s="150"/>
      <c r="C18" s="150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51" t="s">
        <v>134</v>
      </c>
      <c r="B19" s="148" t="s">
        <v>135</v>
      </c>
      <c r="C19" s="148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52"/>
      <c r="B20" s="149"/>
      <c r="C20" s="149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52"/>
      <c r="B21" s="149"/>
      <c r="C21" s="149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52"/>
      <c r="B22" s="149"/>
      <c r="C22" s="149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53"/>
      <c r="B23" s="150"/>
      <c r="C23" s="150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45" t="s">
        <v>167</v>
      </c>
      <c r="B24" s="148" t="s">
        <v>168</v>
      </c>
      <c r="C24" s="148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46"/>
      <c r="B25" s="149"/>
      <c r="C25" s="149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46"/>
      <c r="B26" s="149"/>
      <c r="C26" s="149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46"/>
      <c r="B27" s="149"/>
      <c r="C27" s="149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47"/>
      <c r="B28" s="150"/>
      <c r="C28" s="150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45" t="s">
        <v>184</v>
      </c>
      <c r="B29" s="148" t="s">
        <v>185</v>
      </c>
      <c r="C29" s="148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46"/>
      <c r="B30" s="149"/>
      <c r="C30" s="149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46"/>
      <c r="B31" s="149"/>
      <c r="C31" s="149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46"/>
      <c r="B32" s="149"/>
      <c r="C32" s="149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47"/>
      <c r="B33" s="150"/>
      <c r="C33" s="150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45" t="s">
        <v>201</v>
      </c>
      <c r="B34" s="148" t="s">
        <v>254</v>
      </c>
      <c r="C34" s="148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46"/>
      <c r="B35" s="149"/>
      <c r="C35" s="149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46"/>
      <c r="B36" s="149"/>
      <c r="C36" s="149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46"/>
      <c r="B37" s="149"/>
      <c r="C37" s="149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47"/>
      <c r="B38" s="150"/>
      <c r="C38" s="150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6" x14ac:dyDescent="0.15">
      <c r="K81" s="55" t="s">
        <v>339</v>
      </c>
      <c r="L81" s="55">
        <v>0.17</v>
      </c>
    </row>
    <row r="87" spans="11:16" x14ac:dyDescent="0.15">
      <c r="K87" s="18" t="s">
        <v>317</v>
      </c>
      <c r="L87" s="18" t="s">
        <v>318</v>
      </c>
      <c r="M87" s="18" t="s">
        <v>319</v>
      </c>
    </row>
    <row r="88" spans="11:16" x14ac:dyDescent="0.15">
      <c r="K88" s="18" t="s">
        <v>326</v>
      </c>
      <c r="L88" s="18" t="s">
        <v>327</v>
      </c>
      <c r="M88" s="18" t="s">
        <v>320</v>
      </c>
    </row>
    <row r="89" spans="11:16" x14ac:dyDescent="0.15">
      <c r="K89" s="18" t="s">
        <v>326</v>
      </c>
      <c r="L89" s="18" t="s">
        <v>328</v>
      </c>
      <c r="M89" s="18" t="s">
        <v>321</v>
      </c>
    </row>
    <row r="90" spans="11:16" x14ac:dyDescent="0.15">
      <c r="K90" s="18" t="s">
        <v>326</v>
      </c>
      <c r="L90" s="18" t="s">
        <v>329</v>
      </c>
      <c r="M90" s="18" t="s">
        <v>322</v>
      </c>
    </row>
    <row r="91" spans="11:16" x14ac:dyDescent="0.15">
      <c r="K91" s="18" t="s">
        <v>326</v>
      </c>
      <c r="L91" s="18" t="s">
        <v>328</v>
      </c>
      <c r="M91" s="18" t="s">
        <v>323</v>
      </c>
    </row>
    <row r="92" spans="11:16" x14ac:dyDescent="0.15">
      <c r="K92" s="18" t="s">
        <v>326</v>
      </c>
      <c r="L92" s="18" t="s">
        <v>328</v>
      </c>
      <c r="M92" s="18" t="s">
        <v>324</v>
      </c>
    </row>
    <row r="93" spans="11:16" x14ac:dyDescent="0.15">
      <c r="K93" s="18" t="s">
        <v>326</v>
      </c>
      <c r="L93" s="18" t="s">
        <v>330</v>
      </c>
      <c r="M93" s="18" t="s">
        <v>325</v>
      </c>
    </row>
    <row r="95" spans="11:16" ht="14.25" thickBot="1" x14ac:dyDescent="0.2"/>
    <row r="96" spans="11:16" ht="15" thickTop="1" thickBot="1" x14ac:dyDescent="0.2">
      <c r="K96" s="18" t="s">
        <v>342</v>
      </c>
      <c r="M96" s="18" t="s">
        <v>353</v>
      </c>
      <c r="N96" s="83" t="s">
        <v>547</v>
      </c>
      <c r="O96" s="83" t="s">
        <v>553</v>
      </c>
      <c r="P96" s="227">
        <f>N96/O96</f>
        <v>0.14814814814814814</v>
      </c>
    </row>
    <row r="97" spans="11:16" ht="15" thickTop="1" thickBot="1" x14ac:dyDescent="0.2">
      <c r="K97" s="18" t="s">
        <v>343</v>
      </c>
      <c r="M97" s="18" t="s">
        <v>354</v>
      </c>
      <c r="N97" s="83" t="s">
        <v>548</v>
      </c>
      <c r="O97" s="83" t="s">
        <v>554</v>
      </c>
      <c r="P97" s="227">
        <f t="shared" ref="P97:P101" si="0">N97/O97</f>
        <v>3.7037037037037035E-2</v>
      </c>
    </row>
    <row r="98" spans="11:16" ht="15" thickTop="1" thickBot="1" x14ac:dyDescent="0.2">
      <c r="K98" s="18" t="s">
        <v>344</v>
      </c>
      <c r="M98" s="18" t="s">
        <v>355</v>
      </c>
      <c r="N98" s="83" t="s">
        <v>549</v>
      </c>
      <c r="O98" s="83" t="s">
        <v>555</v>
      </c>
      <c r="P98" s="227">
        <f t="shared" si="0"/>
        <v>0.70370370370370372</v>
      </c>
    </row>
    <row r="99" spans="11:16" ht="15" thickTop="1" thickBot="1" x14ac:dyDescent="0.2">
      <c r="K99" s="18" t="s">
        <v>345</v>
      </c>
      <c r="M99" s="18" t="s">
        <v>352</v>
      </c>
      <c r="N99" s="83" t="s">
        <v>550</v>
      </c>
      <c r="O99" s="83" t="s">
        <v>555</v>
      </c>
      <c r="P99" s="227">
        <f t="shared" si="0"/>
        <v>3.7037037037037035E-2</v>
      </c>
    </row>
    <row r="100" spans="11:16" ht="15" thickTop="1" thickBot="1" x14ac:dyDescent="0.2">
      <c r="K100" s="18" t="s">
        <v>345</v>
      </c>
      <c r="M100" s="18" t="s">
        <v>352</v>
      </c>
      <c r="N100" s="83" t="s">
        <v>551</v>
      </c>
      <c r="O100" s="83" t="s">
        <v>556</v>
      </c>
      <c r="P100" s="227">
        <f t="shared" si="0"/>
        <v>3.7037037037037035E-2</v>
      </c>
    </row>
    <row r="101" spans="11:16" ht="15" thickTop="1" thickBot="1" x14ac:dyDescent="0.2">
      <c r="K101" s="18" t="s">
        <v>346</v>
      </c>
      <c r="M101" s="18" t="s">
        <v>356</v>
      </c>
      <c r="N101" s="83" t="s">
        <v>552</v>
      </c>
      <c r="O101" s="83" t="s">
        <v>553</v>
      </c>
      <c r="P101" s="227">
        <f t="shared" si="0"/>
        <v>3.7037037037037035E-2</v>
      </c>
    </row>
    <row r="102" spans="11:16" ht="14.25" thickTop="1" x14ac:dyDescent="0.15">
      <c r="K102" s="18" t="s">
        <v>347</v>
      </c>
      <c r="M102" s="18" t="s">
        <v>357</v>
      </c>
    </row>
    <row r="103" spans="11:16" x14ac:dyDescent="0.15">
      <c r="K103" s="18" t="s">
        <v>348</v>
      </c>
      <c r="M103" s="18" t="s">
        <v>358</v>
      </c>
    </row>
    <row r="104" spans="11:16" x14ac:dyDescent="0.15">
      <c r="K104" s="18" t="s">
        <v>345</v>
      </c>
      <c r="M104" s="18" t="s">
        <v>352</v>
      </c>
    </row>
    <row r="105" spans="11:16" x14ac:dyDescent="0.15">
      <c r="K105" s="18" t="s">
        <v>345</v>
      </c>
      <c r="M105" s="18" t="s">
        <v>352</v>
      </c>
    </row>
    <row r="106" spans="11:16" x14ac:dyDescent="0.15">
      <c r="K106" s="18" t="s">
        <v>349</v>
      </c>
      <c r="M106" s="18" t="s">
        <v>359</v>
      </c>
    </row>
    <row r="107" spans="11:16" x14ac:dyDescent="0.15">
      <c r="K107" s="18" t="s">
        <v>350</v>
      </c>
      <c r="M107" s="18" t="s">
        <v>360</v>
      </c>
    </row>
    <row r="108" spans="11:16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5"/>
  <sheetViews>
    <sheetView topLeftCell="D142" zoomScale="85" zoomScaleNormal="85" workbookViewId="0">
      <selection activeCell="I166" sqref="I166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2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93" t="s">
        <v>400</v>
      </c>
      <c r="B40" s="199" t="s">
        <v>50</v>
      </c>
      <c r="C40" s="199" t="s">
        <v>468</v>
      </c>
      <c r="D40" s="201" t="s">
        <v>401</v>
      </c>
      <c r="E40" s="202"/>
      <c r="F40" s="202"/>
      <c r="G40" s="202"/>
      <c r="H40" s="202"/>
      <c r="I40" s="203"/>
      <c r="K40" s="69" t="s">
        <v>400</v>
      </c>
      <c r="L40" s="204" t="s">
        <v>407</v>
      </c>
      <c r="M40" s="205"/>
      <c r="N40" s="206"/>
      <c r="O40" s="204" t="s">
        <v>469</v>
      </c>
      <c r="P40" s="205"/>
      <c r="Q40" s="206"/>
      <c r="R40" s="196" t="s">
        <v>470</v>
      </c>
      <c r="S40" s="197"/>
      <c r="T40" s="198"/>
    </row>
    <row r="41" spans="1:23" ht="15" thickBot="1" x14ac:dyDescent="0.2">
      <c r="A41" s="195"/>
      <c r="B41" s="200"/>
      <c r="C41" s="200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96">
        <v>65</v>
      </c>
      <c r="M41" s="197"/>
      <c r="N41" s="198"/>
      <c r="O41" s="196">
        <v>65</v>
      </c>
      <c r="P41" s="197"/>
      <c r="Q41" s="198"/>
      <c r="R41" s="196">
        <v>45</v>
      </c>
      <c r="S41" s="197"/>
      <c r="T41" s="198"/>
    </row>
    <row r="42" spans="1:23" ht="15" thickBot="1" x14ac:dyDescent="0.2">
      <c r="A42" s="193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96">
        <f>1/3.97</f>
        <v>0.25188916876574308</v>
      </c>
      <c r="M42" s="197"/>
      <c r="N42" s="198"/>
      <c r="O42" s="196">
        <f>1/3.97</f>
        <v>0.25188916876574308</v>
      </c>
      <c r="P42" s="197"/>
      <c r="Q42" s="198"/>
      <c r="R42" s="196">
        <v>1</v>
      </c>
      <c r="S42" s="197"/>
      <c r="T42" s="198"/>
    </row>
    <row r="43" spans="1:23" ht="24" thickBot="1" x14ac:dyDescent="0.2">
      <c r="A43" s="194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94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94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94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94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94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94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94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94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94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94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94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94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95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93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94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94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94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94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94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94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94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94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94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96" t="s">
        <v>471</v>
      </c>
      <c r="M66" s="197"/>
      <c r="N66" s="198"/>
      <c r="O66" s="196" t="s">
        <v>482</v>
      </c>
      <c r="P66" s="197"/>
      <c r="Q66" s="198"/>
      <c r="R66" s="196" t="s">
        <v>483</v>
      </c>
      <c r="S66" s="197"/>
      <c r="T66" s="198"/>
    </row>
    <row r="67" spans="1:20" ht="15" thickBot="1" x14ac:dyDescent="0.2">
      <c r="A67" s="194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96"/>
      <c r="M67" s="197"/>
      <c r="N67" s="198"/>
      <c r="O67" s="196"/>
      <c r="P67" s="197"/>
      <c r="Q67" s="198"/>
      <c r="R67" s="196"/>
      <c r="S67" s="197"/>
      <c r="T67" s="198"/>
    </row>
    <row r="68" spans="1:20" ht="15" thickBot="1" x14ac:dyDescent="0.2">
      <c r="A68" s="194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96"/>
      <c r="M68" s="197"/>
      <c r="N68" s="198"/>
      <c r="O68" s="196"/>
      <c r="P68" s="197"/>
      <c r="Q68" s="198"/>
      <c r="R68" s="196"/>
      <c r="S68" s="197"/>
      <c r="T68" s="198"/>
    </row>
    <row r="69" spans="1:20" ht="24" thickBot="1" x14ac:dyDescent="0.2">
      <c r="A69" s="194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94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95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90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91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91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91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91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91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91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91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91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91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91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91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91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91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92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90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91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91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91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91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91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91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91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91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91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91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91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91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91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92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90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91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91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91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91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91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91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91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91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91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91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14" ht="15" thickBot="1" x14ac:dyDescent="0.2">
      <c r="A113" s="191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14" ht="15" thickBot="1" x14ac:dyDescent="0.2">
      <c r="A114" s="191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14" ht="16.5" thickBot="1" x14ac:dyDescent="0.2">
      <c r="A115" s="191"/>
      <c r="B115" s="64" t="s">
        <v>420</v>
      </c>
      <c r="C115" s="67"/>
      <c r="D115" s="66"/>
      <c r="E115" s="66"/>
      <c r="F115" s="66"/>
      <c r="G115" s="66"/>
      <c r="H115" s="66"/>
      <c r="I115" s="66"/>
      <c r="L115" s="104">
        <v>0.27</v>
      </c>
      <c r="M115" s="104">
        <v>0.14000000000000001</v>
      </c>
      <c r="N115" s="104">
        <v>0.21</v>
      </c>
    </row>
    <row r="116" spans="1:14" ht="16.5" thickBot="1" x14ac:dyDescent="0.2">
      <c r="A116" s="192"/>
      <c r="B116" s="67" t="s">
        <v>445</v>
      </c>
      <c r="C116" s="67"/>
      <c r="D116" s="66"/>
      <c r="E116" s="66"/>
      <c r="F116" s="66"/>
      <c r="G116" s="66"/>
      <c r="H116" s="66"/>
      <c r="I116" s="66"/>
      <c r="L116" s="104">
        <v>0.08</v>
      </c>
      <c r="M116" s="104">
        <v>0.05</v>
      </c>
      <c r="N116" s="104">
        <v>0.08</v>
      </c>
    </row>
    <row r="117" spans="1:14" ht="16.5" thickBot="1" x14ac:dyDescent="0.2">
      <c r="A117" s="193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  <c r="L117" s="104">
        <v>7.0000000000000007E-2</v>
      </c>
      <c r="M117" s="104">
        <v>0.1</v>
      </c>
      <c r="N117" s="104">
        <v>0.05</v>
      </c>
    </row>
    <row r="118" spans="1:14" ht="15" thickBot="1" x14ac:dyDescent="0.2">
      <c r="A118" s="194"/>
      <c r="B118" s="64" t="s">
        <v>409</v>
      </c>
      <c r="C118" s="68"/>
      <c r="D118" s="66"/>
      <c r="E118" s="66"/>
      <c r="F118" s="66"/>
      <c r="G118" s="66"/>
      <c r="H118" s="66"/>
      <c r="I118" s="66"/>
      <c r="L118" s="98">
        <f>AVERAGE(L115:L117)</f>
        <v>0.14000000000000001</v>
      </c>
      <c r="M118" s="98">
        <f t="shared" ref="M118:N118" si="7">AVERAGE(M115:M117)</f>
        <v>9.6666666666666679E-2</v>
      </c>
      <c r="N118" s="98">
        <f t="shared" si="7"/>
        <v>0.11333333333333333</v>
      </c>
    </row>
    <row r="119" spans="1:14" ht="15" thickBot="1" x14ac:dyDescent="0.2">
      <c r="A119" s="194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14" ht="15" thickBot="1" x14ac:dyDescent="0.2">
      <c r="A120" s="194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14" ht="15" thickBot="1" x14ac:dyDescent="0.2">
      <c r="A121" s="194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14" ht="15" thickBot="1" x14ac:dyDescent="0.2">
      <c r="A122" s="194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14" ht="15" thickBot="1" x14ac:dyDescent="0.2">
      <c r="A123" s="194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14" ht="15" thickBot="1" x14ac:dyDescent="0.2">
      <c r="A124" s="194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14" ht="15" thickBot="1" x14ac:dyDescent="0.2">
      <c r="A125" s="194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14" ht="15" thickBot="1" x14ac:dyDescent="0.2">
      <c r="A126" s="194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14" ht="15" thickBot="1" x14ac:dyDescent="0.2">
      <c r="A127" s="194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14" ht="15" thickBot="1" x14ac:dyDescent="0.2">
      <c r="A128" s="194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20" ht="15" thickBot="1" x14ac:dyDescent="0.2">
      <c r="A129" s="194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20" ht="15" thickBot="1" x14ac:dyDescent="0.2">
      <c r="A130" s="194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20" ht="14.25" thickBot="1" x14ac:dyDescent="0.2">
      <c r="A131" s="195"/>
      <c r="B131" s="67" t="s">
        <v>445</v>
      </c>
      <c r="C131" s="67"/>
      <c r="D131" s="66"/>
      <c r="E131" s="66"/>
      <c r="F131" s="66"/>
      <c r="G131" s="66"/>
      <c r="H131" s="66"/>
      <c r="I131" s="66"/>
    </row>
    <row r="136" spans="1:20" ht="14.25" thickBot="1" x14ac:dyDescent="0.2"/>
    <row r="137" spans="1:20" ht="14.25" thickBot="1" x14ac:dyDescent="0.2">
      <c r="H137" s="105" t="s">
        <v>400</v>
      </c>
      <c r="I137" s="181" t="s">
        <v>537</v>
      </c>
      <c r="J137" s="184" t="s">
        <v>510</v>
      </c>
      <c r="K137" s="185"/>
      <c r="L137" s="185"/>
      <c r="M137" s="185"/>
      <c r="N137" s="185"/>
      <c r="O137" s="185"/>
      <c r="P137" s="185"/>
      <c r="Q137" s="185"/>
      <c r="R137" s="186"/>
      <c r="S137" s="187" t="s">
        <v>538</v>
      </c>
      <c r="T137" s="187" t="s">
        <v>539</v>
      </c>
    </row>
    <row r="138" spans="1:20" ht="14.25" thickBot="1" x14ac:dyDescent="0.2">
      <c r="H138" s="106" t="s">
        <v>507</v>
      </c>
      <c r="I138" s="182"/>
      <c r="J138" s="105" t="s">
        <v>511</v>
      </c>
      <c r="K138" s="184" t="s">
        <v>513</v>
      </c>
      <c r="L138" s="185"/>
      <c r="M138" s="185"/>
      <c r="N138" s="185"/>
      <c r="O138" s="185"/>
      <c r="P138" s="185"/>
      <c r="Q138" s="186"/>
      <c r="R138" s="187" t="s">
        <v>522</v>
      </c>
      <c r="S138" s="188"/>
      <c r="T138" s="188"/>
    </row>
    <row r="139" spans="1:20" x14ac:dyDescent="0.15">
      <c r="H139" s="107"/>
      <c r="I139" s="182"/>
      <c r="J139" s="106" t="s">
        <v>512</v>
      </c>
      <c r="K139" s="105" t="s">
        <v>514</v>
      </c>
      <c r="L139" s="105" t="s">
        <v>516</v>
      </c>
      <c r="M139" s="105" t="s">
        <v>517</v>
      </c>
      <c r="N139" s="105" t="s">
        <v>518</v>
      </c>
      <c r="O139" s="181" t="s">
        <v>540</v>
      </c>
      <c r="P139" s="187" t="s">
        <v>520</v>
      </c>
      <c r="Q139" s="187" t="s">
        <v>541</v>
      </c>
      <c r="R139" s="188"/>
      <c r="S139" s="188"/>
      <c r="T139" s="188"/>
    </row>
    <row r="140" spans="1:20" ht="14.25" thickBot="1" x14ac:dyDescent="0.2">
      <c r="H140" s="108"/>
      <c r="I140" s="183"/>
      <c r="J140" s="108"/>
      <c r="K140" s="110" t="s">
        <v>515</v>
      </c>
      <c r="L140" s="110" t="s">
        <v>515</v>
      </c>
      <c r="M140" s="110" t="s">
        <v>515</v>
      </c>
      <c r="N140" s="110" t="s">
        <v>515</v>
      </c>
      <c r="O140" s="183"/>
      <c r="P140" s="189"/>
      <c r="Q140" s="189"/>
      <c r="R140" s="189"/>
      <c r="S140" s="189"/>
      <c r="T140" s="189"/>
    </row>
    <row r="141" spans="1:20" ht="16.5" thickBot="1" x14ac:dyDescent="0.2">
      <c r="H141" s="109" t="s">
        <v>472</v>
      </c>
      <c r="I141" s="166">
        <v>0.4</v>
      </c>
      <c r="J141" s="112" t="s">
        <v>408</v>
      </c>
      <c r="K141" s="104">
        <v>0</v>
      </c>
      <c r="L141" s="104">
        <v>0</v>
      </c>
      <c r="M141" s="104">
        <v>0</v>
      </c>
      <c r="N141" s="104">
        <v>0.17</v>
      </c>
      <c r="O141" s="104">
        <v>1</v>
      </c>
      <c r="P141" s="104">
        <v>0.5</v>
      </c>
      <c r="Q141" s="104">
        <v>0.14000000000000001</v>
      </c>
      <c r="R141" s="169">
        <v>0.1</v>
      </c>
      <c r="S141" s="169">
        <v>0.9</v>
      </c>
      <c r="T141" s="178">
        <f>I141*S141</f>
        <v>0.36000000000000004</v>
      </c>
    </row>
    <row r="142" spans="1:20" ht="16.5" thickBot="1" x14ac:dyDescent="0.2">
      <c r="H142" s="111" t="s">
        <v>542</v>
      </c>
      <c r="I142" s="167"/>
      <c r="J142" s="112" t="s">
        <v>414</v>
      </c>
      <c r="K142" s="104">
        <v>0</v>
      </c>
      <c r="L142" s="104">
        <v>0.08</v>
      </c>
      <c r="M142" s="104">
        <v>0</v>
      </c>
      <c r="N142" s="104">
        <v>0.06</v>
      </c>
      <c r="O142" s="104">
        <v>0.17</v>
      </c>
      <c r="P142" s="104">
        <v>0</v>
      </c>
      <c r="Q142" s="104">
        <v>0.05</v>
      </c>
      <c r="R142" s="170"/>
      <c r="S142" s="170"/>
      <c r="T142" s="179"/>
    </row>
    <row r="143" spans="1:20" ht="16.5" thickBot="1" x14ac:dyDescent="0.2">
      <c r="H143" s="108"/>
      <c r="I143" s="168"/>
      <c r="J143" s="112" t="s">
        <v>412</v>
      </c>
      <c r="K143" s="104">
        <v>0.19</v>
      </c>
      <c r="L143" s="104">
        <v>0.04</v>
      </c>
      <c r="M143" s="104">
        <v>0</v>
      </c>
      <c r="N143" s="104">
        <v>0.13</v>
      </c>
      <c r="O143" s="104">
        <v>0.25</v>
      </c>
      <c r="P143" s="104">
        <v>0</v>
      </c>
      <c r="Q143" s="104">
        <v>0.1</v>
      </c>
      <c r="R143" s="171"/>
      <c r="S143" s="171"/>
      <c r="T143" s="180"/>
    </row>
    <row r="144" spans="1:20" ht="16.5" thickBot="1" x14ac:dyDescent="0.2">
      <c r="H144" s="109" t="s">
        <v>471</v>
      </c>
      <c r="I144" s="166">
        <v>0.9</v>
      </c>
      <c r="J144" s="112" t="s">
        <v>408</v>
      </c>
      <c r="K144" s="104">
        <v>0</v>
      </c>
      <c r="L144" s="104">
        <v>0</v>
      </c>
      <c r="M144" s="104">
        <v>0</v>
      </c>
      <c r="N144" s="104">
        <v>0.25</v>
      </c>
      <c r="O144" s="104">
        <v>0.5</v>
      </c>
      <c r="P144" s="104">
        <v>0.5</v>
      </c>
      <c r="Q144" s="104">
        <v>0.21</v>
      </c>
      <c r="R144" s="169">
        <v>0.11</v>
      </c>
      <c r="S144" s="169">
        <v>0.89</v>
      </c>
      <c r="T144" s="172"/>
    </row>
    <row r="145" spans="8:20" ht="16.5" thickBot="1" x14ac:dyDescent="0.2">
      <c r="H145" s="111" t="s">
        <v>543</v>
      </c>
      <c r="I145" s="167"/>
      <c r="J145" s="112" t="s">
        <v>409</v>
      </c>
      <c r="K145" s="104">
        <v>0</v>
      </c>
      <c r="L145" s="104">
        <v>0</v>
      </c>
      <c r="M145" s="104">
        <v>0.17</v>
      </c>
      <c r="N145" s="104">
        <v>0.13</v>
      </c>
      <c r="O145" s="104">
        <v>0.17</v>
      </c>
      <c r="P145" s="104">
        <v>0</v>
      </c>
      <c r="Q145" s="104">
        <v>0.08</v>
      </c>
      <c r="R145" s="170"/>
      <c r="S145" s="170"/>
      <c r="T145" s="173"/>
    </row>
    <row r="146" spans="8:20" ht="16.5" thickBot="1" x14ac:dyDescent="0.2">
      <c r="H146" s="108"/>
      <c r="I146" s="168"/>
      <c r="J146" s="112" t="s">
        <v>414</v>
      </c>
      <c r="K146" s="104">
        <v>0.13</v>
      </c>
      <c r="L146" s="104">
        <v>0.13</v>
      </c>
      <c r="M146" s="104">
        <v>0</v>
      </c>
      <c r="N146" s="104">
        <v>0.06</v>
      </c>
      <c r="O146" s="104">
        <v>0</v>
      </c>
      <c r="P146" s="104">
        <v>0</v>
      </c>
      <c r="Q146" s="104">
        <v>0.05</v>
      </c>
      <c r="R146" s="171"/>
      <c r="S146" s="171"/>
      <c r="T146" s="174"/>
    </row>
    <row r="147" spans="8:20" ht="16.5" thickBot="1" x14ac:dyDescent="0.2">
      <c r="H147" s="109" t="s">
        <v>544</v>
      </c>
      <c r="I147" s="166">
        <v>0.75</v>
      </c>
      <c r="J147" s="112" t="s">
        <v>408</v>
      </c>
      <c r="K147" s="104">
        <v>0</v>
      </c>
      <c r="L147" s="104">
        <v>0</v>
      </c>
      <c r="M147" s="104">
        <v>0</v>
      </c>
      <c r="N147" s="104">
        <v>0.5</v>
      </c>
      <c r="O147" s="104">
        <v>0.5</v>
      </c>
      <c r="P147" s="113" t="s">
        <v>527</v>
      </c>
      <c r="Q147" s="104">
        <v>0.27</v>
      </c>
      <c r="R147" s="169">
        <v>0.14000000000000001</v>
      </c>
      <c r="S147" s="169">
        <v>0.86</v>
      </c>
      <c r="T147" s="172"/>
    </row>
    <row r="148" spans="8:20" ht="16.5" thickBot="1" x14ac:dyDescent="0.2">
      <c r="H148" s="111" t="s">
        <v>545</v>
      </c>
      <c r="I148" s="167"/>
      <c r="J148" s="112" t="s">
        <v>409</v>
      </c>
      <c r="K148" s="104">
        <v>0</v>
      </c>
      <c r="L148" s="104">
        <v>0</v>
      </c>
      <c r="M148" s="104">
        <v>0.25</v>
      </c>
      <c r="N148" s="104">
        <v>0.19</v>
      </c>
      <c r="O148" s="104">
        <v>0.13</v>
      </c>
      <c r="P148" s="113" t="s">
        <v>527</v>
      </c>
      <c r="Q148" s="104">
        <v>0.08</v>
      </c>
      <c r="R148" s="170"/>
      <c r="S148" s="170"/>
      <c r="T148" s="173"/>
    </row>
    <row r="149" spans="8:20" ht="16.5" thickBot="1" x14ac:dyDescent="0.2">
      <c r="H149" s="108"/>
      <c r="I149" s="168"/>
      <c r="J149" s="112" t="s">
        <v>414</v>
      </c>
      <c r="K149" s="104">
        <v>0.13</v>
      </c>
      <c r="L149" s="104">
        <v>0.06</v>
      </c>
      <c r="M149" s="104">
        <v>0</v>
      </c>
      <c r="N149" s="104">
        <v>0.13</v>
      </c>
      <c r="O149" s="104">
        <v>0</v>
      </c>
      <c r="P149" s="113" t="s">
        <v>527</v>
      </c>
      <c r="Q149" s="104">
        <v>7.0000000000000007E-2</v>
      </c>
      <c r="R149" s="171"/>
      <c r="S149" s="171"/>
      <c r="T149" s="174"/>
    </row>
    <row r="150" spans="8:20" ht="16.5" thickBot="1" x14ac:dyDescent="0.2">
      <c r="H150" s="175" t="s">
        <v>546</v>
      </c>
      <c r="I150" s="166">
        <v>0.72</v>
      </c>
      <c r="J150" s="112" t="s">
        <v>408</v>
      </c>
      <c r="K150" s="104">
        <v>0</v>
      </c>
      <c r="L150" s="104">
        <v>0</v>
      </c>
      <c r="M150" s="104">
        <v>0</v>
      </c>
      <c r="N150" s="104">
        <v>0.5</v>
      </c>
      <c r="O150" s="104">
        <v>0.5</v>
      </c>
      <c r="P150" s="113" t="s">
        <v>527</v>
      </c>
      <c r="Q150" s="104">
        <v>0.3</v>
      </c>
      <c r="R150" s="169">
        <v>0.16</v>
      </c>
      <c r="S150" s="169">
        <v>0.84</v>
      </c>
      <c r="T150" s="172"/>
    </row>
    <row r="151" spans="8:20" ht="16.5" thickBot="1" x14ac:dyDescent="0.2">
      <c r="H151" s="176"/>
      <c r="I151" s="167"/>
      <c r="J151" s="112" t="s">
        <v>409</v>
      </c>
      <c r="K151" s="104">
        <v>0</v>
      </c>
      <c r="L151" s="104">
        <v>0</v>
      </c>
      <c r="M151" s="104">
        <v>0.17</v>
      </c>
      <c r="N151" s="104">
        <v>0.25</v>
      </c>
      <c r="O151" s="104">
        <v>0.17</v>
      </c>
      <c r="P151" s="113" t="s">
        <v>527</v>
      </c>
      <c r="Q151" s="104">
        <v>0.12</v>
      </c>
      <c r="R151" s="170"/>
      <c r="S151" s="170"/>
      <c r="T151" s="173"/>
    </row>
    <row r="152" spans="8:20" ht="16.5" thickBot="1" x14ac:dyDescent="0.2">
      <c r="H152" s="176"/>
      <c r="I152" s="167"/>
      <c r="J152" s="112" t="s">
        <v>414</v>
      </c>
      <c r="K152" s="104">
        <v>0.13</v>
      </c>
      <c r="L152" s="104">
        <v>0.13</v>
      </c>
      <c r="M152" s="104">
        <v>0</v>
      </c>
      <c r="N152" s="104">
        <v>0.13</v>
      </c>
      <c r="O152" s="104">
        <v>0</v>
      </c>
      <c r="P152" s="113" t="s">
        <v>527</v>
      </c>
      <c r="Q152" s="104">
        <v>0.08</v>
      </c>
      <c r="R152" s="170"/>
      <c r="S152" s="170"/>
      <c r="T152" s="173"/>
    </row>
    <row r="153" spans="8:20" ht="16.5" thickBot="1" x14ac:dyDescent="0.2">
      <c r="H153" s="176"/>
      <c r="I153" s="167"/>
      <c r="J153" s="112" t="s">
        <v>411</v>
      </c>
      <c r="K153" s="104">
        <v>0.17</v>
      </c>
      <c r="L153" s="104">
        <v>0</v>
      </c>
      <c r="M153" s="104">
        <v>0</v>
      </c>
      <c r="N153" s="104">
        <v>0.5</v>
      </c>
      <c r="O153" s="104">
        <v>0.33</v>
      </c>
      <c r="P153" s="113" t="s">
        <v>527</v>
      </c>
      <c r="Q153" s="104">
        <v>0.2</v>
      </c>
      <c r="R153" s="170"/>
      <c r="S153" s="170"/>
      <c r="T153" s="173"/>
    </row>
    <row r="154" spans="8:20" ht="16.5" thickBot="1" x14ac:dyDescent="0.2">
      <c r="H154" s="176"/>
      <c r="I154" s="167"/>
      <c r="J154" s="112" t="s">
        <v>416</v>
      </c>
      <c r="K154" s="104">
        <v>0.2</v>
      </c>
      <c r="L154" s="104">
        <v>0.15</v>
      </c>
      <c r="M154" s="104">
        <v>0</v>
      </c>
      <c r="N154" s="104">
        <v>0.05</v>
      </c>
      <c r="O154" s="104">
        <v>0.1</v>
      </c>
      <c r="P154" s="113" t="s">
        <v>527</v>
      </c>
      <c r="Q154" s="104">
        <v>0.12</v>
      </c>
      <c r="R154" s="170"/>
      <c r="S154" s="170"/>
      <c r="T154" s="173"/>
    </row>
    <row r="155" spans="8:20" ht="16.5" thickBot="1" x14ac:dyDescent="0.2">
      <c r="H155" s="177"/>
      <c r="I155" s="168"/>
      <c r="J155" s="112" t="s">
        <v>210</v>
      </c>
      <c r="K155" s="104">
        <v>0</v>
      </c>
      <c r="L155" s="104">
        <v>0</v>
      </c>
      <c r="M155" s="104">
        <v>0</v>
      </c>
      <c r="N155" s="104">
        <v>0.5</v>
      </c>
      <c r="O155" s="104">
        <v>0.13</v>
      </c>
      <c r="P155" s="113" t="s">
        <v>527</v>
      </c>
      <c r="Q155" s="104">
        <v>0.13</v>
      </c>
      <c r="R155" s="171"/>
      <c r="S155" s="171"/>
      <c r="T155" s="174"/>
    </row>
    <row r="156" spans="8:20" x14ac:dyDescent="0.15">
      <c r="Q156" s="114">
        <f>I141*S141</f>
        <v>0.36000000000000004</v>
      </c>
    </row>
    <row r="157" spans="8:20" x14ac:dyDescent="0.15">
      <c r="Q157" s="114">
        <f>I144*S144</f>
        <v>0.80100000000000005</v>
      </c>
    </row>
    <row r="158" spans="8:20" x14ac:dyDescent="0.15">
      <c r="Q158" s="114">
        <f>I147*S147</f>
        <v>0.64500000000000002</v>
      </c>
    </row>
    <row r="159" spans="8:20" x14ac:dyDescent="0.15">
      <c r="Q159" s="114">
        <f>I150*S150</f>
        <v>0.6048</v>
      </c>
    </row>
    <row r="164" spans="9:9" x14ac:dyDescent="0.15">
      <c r="I164">
        <f>16*1.5</f>
        <v>24</v>
      </c>
    </row>
    <row r="165" spans="9:9" x14ac:dyDescent="0.15">
      <c r="I165">
        <f>111.7*1.3</f>
        <v>145.21</v>
      </c>
    </row>
  </sheetData>
  <mergeCells count="54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  <mergeCell ref="I137:I140"/>
    <mergeCell ref="J137:R137"/>
    <mergeCell ref="S137:S140"/>
    <mergeCell ref="T137:T140"/>
    <mergeCell ref="K138:Q138"/>
    <mergeCell ref="R138:R140"/>
    <mergeCell ref="O139:O140"/>
    <mergeCell ref="P139:P140"/>
    <mergeCell ref="Q139:Q140"/>
    <mergeCell ref="I141:I143"/>
    <mergeCell ref="R141:R143"/>
    <mergeCell ref="S141:S143"/>
    <mergeCell ref="T141:T143"/>
    <mergeCell ref="I144:I146"/>
    <mergeCell ref="R144:R146"/>
    <mergeCell ref="S144:S146"/>
    <mergeCell ref="T144:T146"/>
    <mergeCell ref="I147:I149"/>
    <mergeCell ref="R147:R149"/>
    <mergeCell ref="S147:S149"/>
    <mergeCell ref="T147:T149"/>
    <mergeCell ref="H150:H155"/>
    <mergeCell ref="I150:I155"/>
    <mergeCell ref="R150:R155"/>
    <mergeCell ref="S150:S155"/>
    <mergeCell ref="T150:T15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F265" workbookViewId="0">
      <selection activeCell="M274" sqref="M274"/>
    </sheetView>
  </sheetViews>
  <sheetFormatPr defaultRowHeight="13.5" x14ac:dyDescent="0.15"/>
  <cols>
    <col min="2" max="3" width="9.5" bestFit="1" customWidth="1"/>
  </cols>
  <sheetData>
    <row r="1" spans="1:8" ht="14.25" thickBot="1" x14ac:dyDescent="0.2">
      <c r="A1" s="193" t="s">
        <v>400</v>
      </c>
      <c r="B1" s="222" t="s">
        <v>442</v>
      </c>
      <c r="C1" s="224" t="s">
        <v>401</v>
      </c>
      <c r="D1" s="225"/>
      <c r="E1" s="225"/>
      <c r="F1" s="225"/>
      <c r="G1" s="225"/>
      <c r="H1" s="226"/>
    </row>
    <row r="2" spans="1:8" ht="15" thickBot="1" x14ac:dyDescent="0.2">
      <c r="A2" s="195"/>
      <c r="B2" s="223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93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94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94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94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94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94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94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94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94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94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94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94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94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94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94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94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94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94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94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94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94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94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94"/>
      <c r="B25" s="64" t="s">
        <v>428</v>
      </c>
      <c r="C25" s="63"/>
      <c r="D25" s="63"/>
      <c r="E25" s="63"/>
      <c r="F25" s="63"/>
      <c r="G25" s="63"/>
      <c r="H25" s="63"/>
    </row>
    <row r="26" spans="1:8" ht="15" thickBot="1" x14ac:dyDescent="0.2">
      <c r="A26" s="194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94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94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94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94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94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94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94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94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94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94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94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95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93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94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94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94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94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94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94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94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94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94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94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94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94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94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94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94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94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94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94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94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94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94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94"/>
      <c r="B61" s="64" t="s">
        <v>428</v>
      </c>
      <c r="C61" s="63"/>
      <c r="D61" s="63"/>
      <c r="E61" s="63"/>
      <c r="F61" s="63"/>
      <c r="G61" s="63"/>
      <c r="H61" s="63"/>
    </row>
    <row r="62" spans="1:8" ht="15" thickBot="1" x14ac:dyDescent="0.2">
      <c r="A62" s="194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94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94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94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94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94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94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94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94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94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94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94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95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93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94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94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94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94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94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94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94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94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94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94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94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94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94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94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94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94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94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94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94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94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94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94"/>
      <c r="B97" s="64" t="s">
        <v>428</v>
      </c>
      <c r="C97" s="63"/>
      <c r="D97" s="63"/>
      <c r="E97" s="63"/>
      <c r="F97" s="63"/>
      <c r="G97" s="63"/>
      <c r="H97" s="63"/>
    </row>
    <row r="98" spans="1:8" ht="15" thickBot="1" x14ac:dyDescent="0.2">
      <c r="A98" s="194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94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94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94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94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94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94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94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94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94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94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94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95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93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94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94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94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94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94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94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94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94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94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94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94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94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94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94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94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94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94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94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94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94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94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94"/>
      <c r="B133" s="64" t="s">
        <v>428</v>
      </c>
      <c r="C133" s="63"/>
      <c r="D133" s="63"/>
      <c r="E133" s="63"/>
      <c r="F133" s="63"/>
      <c r="G133" s="63"/>
      <c r="H133" s="63"/>
    </row>
    <row r="134" spans="1:8" ht="15" thickBot="1" x14ac:dyDescent="0.2">
      <c r="A134" s="194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94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94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94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94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94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94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94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94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94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94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94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95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93" t="s">
        <v>400</v>
      </c>
      <c r="B152" s="199" t="s">
        <v>50</v>
      </c>
      <c r="C152" s="201" t="s">
        <v>401</v>
      </c>
      <c r="D152" s="202"/>
      <c r="E152" s="202"/>
      <c r="F152" s="202"/>
      <c r="G152" s="202"/>
      <c r="H152" s="203"/>
    </row>
    <row r="153" spans="1:8" ht="15" thickBot="1" x14ac:dyDescent="0.2">
      <c r="A153" s="195"/>
      <c r="B153" s="200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93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94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94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94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94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94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94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94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94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94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94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94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94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94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95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93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94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94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94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94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94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94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94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94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94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94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94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94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94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95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93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94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94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94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94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94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94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94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94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94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94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94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94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94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95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93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94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94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94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94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94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94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94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94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94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94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94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94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94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95"/>
      <c r="B213" s="67" t="s">
        <v>445</v>
      </c>
      <c r="C213" s="66"/>
      <c r="D213" s="66"/>
      <c r="E213" s="66"/>
      <c r="F213" s="66"/>
      <c r="G213" s="66"/>
      <c r="H213" s="66"/>
    </row>
    <row r="247" spans="1:18" x14ac:dyDescent="0.15">
      <c r="A247">
        <v>19286</v>
      </c>
    </row>
    <row r="248" spans="1:18" x14ac:dyDescent="0.15">
      <c r="A248">
        <v>85473</v>
      </c>
    </row>
    <row r="249" spans="1:18" x14ac:dyDescent="0.15">
      <c r="A249">
        <v>12826</v>
      </c>
    </row>
    <row r="250" spans="1:18" x14ac:dyDescent="0.15">
      <c r="A250">
        <v>127260</v>
      </c>
    </row>
    <row r="251" spans="1:18" x14ac:dyDescent="0.15">
      <c r="A251">
        <v>1160372</v>
      </c>
    </row>
    <row r="252" spans="1:18" x14ac:dyDescent="0.15">
      <c r="A252">
        <v>49816</v>
      </c>
    </row>
    <row r="253" spans="1:18" x14ac:dyDescent="0.15">
      <c r="A253">
        <v>6852</v>
      </c>
    </row>
    <row r="255" spans="1:18" ht="14.25" thickBot="1" x14ac:dyDescent="0.2">
      <c r="A255">
        <f>SUM(A247:A254)</f>
        <v>1461885</v>
      </c>
      <c r="B255">
        <f>A255*16</f>
        <v>23390160</v>
      </c>
    </row>
    <row r="256" spans="1:18" ht="14.25" thickBot="1" x14ac:dyDescent="0.2">
      <c r="A256">
        <v>159571</v>
      </c>
      <c r="B256">
        <f>A256*4</f>
        <v>638284</v>
      </c>
      <c r="C256">
        <v>718592</v>
      </c>
      <c r="G256" s="88" t="s">
        <v>400</v>
      </c>
      <c r="H256" s="207" t="s">
        <v>508</v>
      </c>
      <c r="I256" s="207" t="s">
        <v>509</v>
      </c>
      <c r="J256" s="219" t="s">
        <v>510</v>
      </c>
      <c r="K256" s="220"/>
      <c r="L256" s="220"/>
      <c r="M256" s="220"/>
      <c r="N256" s="220"/>
      <c r="O256" s="220"/>
      <c r="P256" s="220"/>
      <c r="Q256" s="220"/>
      <c r="R256" s="221"/>
    </row>
    <row r="257" spans="1:18" ht="14.25" thickBot="1" x14ac:dyDescent="0.2">
      <c r="C257" s="87">
        <f>B256/C256</f>
        <v>0.88824256323477024</v>
      </c>
      <c r="G257" s="89" t="s">
        <v>507</v>
      </c>
      <c r="H257" s="211"/>
      <c r="I257" s="211"/>
      <c r="J257" s="92" t="s">
        <v>511</v>
      </c>
      <c r="K257" s="219" t="s">
        <v>513</v>
      </c>
      <c r="L257" s="220"/>
      <c r="M257" s="220"/>
      <c r="N257" s="220"/>
      <c r="O257" s="220"/>
      <c r="P257" s="220"/>
      <c r="Q257" s="220"/>
      <c r="R257" s="221"/>
    </row>
    <row r="258" spans="1:18" x14ac:dyDescent="0.15">
      <c r="A258">
        <v>4.54</v>
      </c>
      <c r="B258">
        <v>6.32</v>
      </c>
      <c r="C258" s="87">
        <f>A258/B258</f>
        <v>0.71835443037974678</v>
      </c>
      <c r="G258" s="90"/>
      <c r="H258" s="211"/>
      <c r="I258" s="211"/>
      <c r="J258" s="92" t="s">
        <v>512</v>
      </c>
      <c r="K258" s="92" t="s">
        <v>514</v>
      </c>
      <c r="L258" s="92" t="s">
        <v>516</v>
      </c>
      <c r="M258" s="92" t="s">
        <v>517</v>
      </c>
      <c r="N258" s="92" t="s">
        <v>518</v>
      </c>
      <c r="O258" s="207" t="s">
        <v>519</v>
      </c>
      <c r="P258" s="209" t="s">
        <v>520</v>
      </c>
      <c r="Q258" s="95" t="s">
        <v>521</v>
      </c>
      <c r="R258" s="209" t="s">
        <v>522</v>
      </c>
    </row>
    <row r="259" spans="1:18" ht="14.25" thickBot="1" x14ac:dyDescent="0.2">
      <c r="A259">
        <v>2692840</v>
      </c>
      <c r="B259">
        <v>6691514</v>
      </c>
      <c r="C259" s="87">
        <f>A259/B259</f>
        <v>0.40242611761702957</v>
      </c>
      <c r="G259" s="91"/>
      <c r="H259" s="208"/>
      <c r="I259" s="208"/>
      <c r="J259" s="93"/>
      <c r="K259" s="94" t="s">
        <v>515</v>
      </c>
      <c r="L259" s="94" t="s">
        <v>515</v>
      </c>
      <c r="M259" s="94" t="s">
        <v>515</v>
      </c>
      <c r="N259" s="94" t="s">
        <v>515</v>
      </c>
      <c r="O259" s="208"/>
      <c r="P259" s="210"/>
      <c r="Q259" s="96" t="s">
        <v>515</v>
      </c>
      <c r="R259" s="210"/>
    </row>
    <row r="260" spans="1:18" ht="14.25" thickBot="1" x14ac:dyDescent="0.2">
      <c r="G260" s="207" t="s">
        <v>472</v>
      </c>
      <c r="H260" s="209" t="s">
        <v>523</v>
      </c>
      <c r="I260" s="207"/>
      <c r="J260" s="97" t="s">
        <v>408</v>
      </c>
      <c r="K260" s="97"/>
      <c r="L260" s="97"/>
      <c r="M260" s="97"/>
      <c r="N260" s="97"/>
      <c r="O260" s="97"/>
      <c r="P260" s="97"/>
      <c r="Q260" s="97"/>
      <c r="R260" s="97"/>
    </row>
    <row r="261" spans="1:18" ht="14.25" thickBot="1" x14ac:dyDescent="0.2">
      <c r="G261" s="211"/>
      <c r="H261" s="212"/>
      <c r="I261" s="211"/>
      <c r="J261" s="97" t="s">
        <v>409</v>
      </c>
      <c r="K261" s="97"/>
      <c r="L261" s="97"/>
      <c r="M261" s="97"/>
      <c r="N261" s="97"/>
      <c r="O261" s="97"/>
      <c r="P261" s="97"/>
      <c r="Q261" s="97"/>
      <c r="R261" s="97"/>
    </row>
    <row r="262" spans="1:18" ht="14.25" thickBot="1" x14ac:dyDescent="0.2">
      <c r="G262" s="208"/>
      <c r="H262" s="210"/>
      <c r="I262" s="208"/>
      <c r="J262" s="97" t="s">
        <v>414</v>
      </c>
      <c r="K262" s="97"/>
      <c r="L262" s="97"/>
      <c r="M262" s="97"/>
      <c r="N262" s="97"/>
      <c r="O262" s="97"/>
      <c r="P262" s="97"/>
      <c r="Q262" s="97"/>
      <c r="R262" s="97"/>
    </row>
    <row r="263" spans="1:18" ht="14.25" thickBot="1" x14ac:dyDescent="0.2">
      <c r="G263" s="207" t="s">
        <v>524</v>
      </c>
      <c r="H263" s="209" t="s">
        <v>525</v>
      </c>
      <c r="I263" s="213">
        <v>0.89</v>
      </c>
      <c r="J263" s="97" t="s">
        <v>408</v>
      </c>
      <c r="K263" s="97"/>
      <c r="L263" s="97"/>
      <c r="M263" s="97"/>
      <c r="N263" s="97"/>
      <c r="O263" s="97"/>
      <c r="P263" s="97"/>
      <c r="Q263" s="97"/>
      <c r="R263" s="97"/>
    </row>
    <row r="264" spans="1:18" ht="14.25" thickBot="1" x14ac:dyDescent="0.2">
      <c r="G264" s="211"/>
      <c r="H264" s="212"/>
      <c r="I264" s="214"/>
      <c r="J264" s="97" t="s">
        <v>409</v>
      </c>
      <c r="K264" s="97"/>
      <c r="L264" s="97"/>
      <c r="M264" s="97"/>
      <c r="N264" s="97"/>
      <c r="O264" s="97"/>
      <c r="P264" s="97"/>
      <c r="Q264" s="97"/>
      <c r="R264" s="97"/>
    </row>
    <row r="265" spans="1:18" ht="14.25" thickBot="1" x14ac:dyDescent="0.2">
      <c r="G265" s="208"/>
      <c r="H265" s="210"/>
      <c r="I265" s="215"/>
      <c r="J265" s="97" t="s">
        <v>414</v>
      </c>
      <c r="K265" s="97"/>
      <c r="L265" s="97"/>
      <c r="M265" s="97"/>
      <c r="N265" s="97"/>
      <c r="O265" s="97"/>
      <c r="P265" s="97"/>
      <c r="Q265" s="97"/>
      <c r="R265" s="97"/>
    </row>
    <row r="266" spans="1:18" ht="14.25" thickBot="1" x14ac:dyDescent="0.2">
      <c r="G266" s="207" t="s">
        <v>471</v>
      </c>
      <c r="H266" s="209" t="s">
        <v>526</v>
      </c>
      <c r="I266" s="213">
        <v>0.9</v>
      </c>
      <c r="J266" s="97" t="s">
        <v>408</v>
      </c>
      <c r="K266" s="99">
        <v>0</v>
      </c>
      <c r="L266" s="99">
        <v>0</v>
      </c>
      <c r="M266" s="99">
        <v>0</v>
      </c>
      <c r="N266" s="99">
        <v>0.25</v>
      </c>
      <c r="O266" s="99">
        <v>0.25</v>
      </c>
      <c r="P266" s="99">
        <v>0.5</v>
      </c>
      <c r="Q266" s="99">
        <v>0</v>
      </c>
      <c r="R266" s="99">
        <f>AVERAGE(K266:Q266)</f>
        <v>0.14285714285714285</v>
      </c>
    </row>
    <row r="267" spans="1:18" ht="14.25" thickBot="1" x14ac:dyDescent="0.2">
      <c r="G267" s="211"/>
      <c r="H267" s="212"/>
      <c r="I267" s="214"/>
      <c r="J267" s="97" t="s">
        <v>409</v>
      </c>
      <c r="K267" s="99">
        <v>0</v>
      </c>
      <c r="L267" s="99">
        <v>0</v>
      </c>
      <c r="M267" s="99">
        <v>0.17</v>
      </c>
      <c r="N267" s="99">
        <v>0.08</v>
      </c>
      <c r="O267" s="99">
        <v>0.08</v>
      </c>
      <c r="P267" s="99">
        <v>0</v>
      </c>
      <c r="Q267" s="99">
        <v>0</v>
      </c>
      <c r="R267" s="99">
        <f t="shared" ref="R267:R268" si="0">AVERAGE(K267:Q267)</f>
        <v>4.7142857142857146E-2</v>
      </c>
    </row>
    <row r="268" spans="1:18" ht="14.25" thickBot="1" x14ac:dyDescent="0.2">
      <c r="G268" s="208"/>
      <c r="H268" s="210"/>
      <c r="I268" s="215"/>
      <c r="J268" s="97" t="s">
        <v>414</v>
      </c>
      <c r="K268" s="99">
        <v>0.13</v>
      </c>
      <c r="L268" s="99">
        <v>0.13</v>
      </c>
      <c r="M268" s="99">
        <v>0</v>
      </c>
      <c r="N268" s="99">
        <v>0.06</v>
      </c>
      <c r="O268" s="99">
        <v>0</v>
      </c>
      <c r="P268" s="99">
        <v>0</v>
      </c>
      <c r="Q268" s="99">
        <v>0</v>
      </c>
      <c r="R268" s="99">
        <f t="shared" si="0"/>
        <v>4.5714285714285714E-2</v>
      </c>
    </row>
    <row r="269" spans="1:18" ht="14.25" thickBot="1" x14ac:dyDescent="0.2">
      <c r="G269" s="216" t="s">
        <v>470</v>
      </c>
      <c r="H269" s="209" t="s">
        <v>526</v>
      </c>
      <c r="I269" s="213">
        <v>0.72</v>
      </c>
      <c r="J269" s="97" t="s">
        <v>408</v>
      </c>
      <c r="K269" s="99">
        <v>0</v>
      </c>
      <c r="L269" s="99">
        <v>0</v>
      </c>
      <c r="M269" s="99">
        <v>0</v>
      </c>
      <c r="N269" s="99">
        <v>0.5</v>
      </c>
      <c r="O269" s="99">
        <v>0.14000000000000001</v>
      </c>
      <c r="P269" s="97" t="s">
        <v>527</v>
      </c>
      <c r="Q269" s="97" t="s">
        <v>527</v>
      </c>
      <c r="R269" s="99">
        <f>AVERAGE(K269:O269)</f>
        <v>0.128</v>
      </c>
    </row>
    <row r="270" spans="1:18" ht="14.25" thickBot="1" x14ac:dyDescent="0.2">
      <c r="G270" s="217"/>
      <c r="H270" s="212"/>
      <c r="I270" s="214"/>
      <c r="J270" s="97" t="s">
        <v>409</v>
      </c>
      <c r="K270" s="99">
        <v>0</v>
      </c>
      <c r="L270" s="99">
        <v>0</v>
      </c>
      <c r="M270" s="99">
        <v>0.17</v>
      </c>
      <c r="N270" s="99">
        <v>0.17</v>
      </c>
      <c r="O270" s="99">
        <v>0.02</v>
      </c>
      <c r="P270" s="97" t="s">
        <v>527</v>
      </c>
      <c r="Q270" s="97" t="s">
        <v>527</v>
      </c>
      <c r="R270" s="99">
        <f t="shared" ref="R270:R271" si="1">AVERAGE(K270:O270)</f>
        <v>7.2000000000000008E-2</v>
      </c>
    </row>
    <row r="271" spans="1:18" ht="14.25" thickBot="1" x14ac:dyDescent="0.2">
      <c r="G271" s="218"/>
      <c r="H271" s="210"/>
      <c r="I271" s="215"/>
      <c r="J271" s="97" t="s">
        <v>414</v>
      </c>
      <c r="K271" s="99">
        <v>0.13</v>
      </c>
      <c r="L271" s="99">
        <v>0.13</v>
      </c>
      <c r="M271" s="99">
        <v>0</v>
      </c>
      <c r="N271" s="99">
        <v>0.13</v>
      </c>
      <c r="O271" s="99">
        <v>0</v>
      </c>
      <c r="P271" s="97" t="s">
        <v>527</v>
      </c>
      <c r="Q271" s="97" t="s">
        <v>527</v>
      </c>
      <c r="R271" s="99">
        <f t="shared" si="1"/>
        <v>7.8E-2</v>
      </c>
    </row>
    <row r="273" spans="1:15" ht="14.25" thickBot="1" x14ac:dyDescent="0.2"/>
    <row r="274" spans="1:15" x14ac:dyDescent="0.15">
      <c r="G274" s="92" t="s">
        <v>514</v>
      </c>
      <c r="H274" s="92" t="s">
        <v>516</v>
      </c>
      <c r="I274" s="92" t="s">
        <v>517</v>
      </c>
      <c r="J274" s="92" t="s">
        <v>518</v>
      </c>
      <c r="K274" s="207" t="s">
        <v>519</v>
      </c>
      <c r="L274" s="209" t="s">
        <v>520</v>
      </c>
      <c r="M274" s="95" t="s">
        <v>536</v>
      </c>
    </row>
    <row r="275" spans="1:15" ht="14.25" thickBot="1" x14ac:dyDescent="0.2">
      <c r="G275" s="94" t="s">
        <v>515</v>
      </c>
      <c r="H275" s="94" t="s">
        <v>515</v>
      </c>
      <c r="I275" s="94" t="s">
        <v>515</v>
      </c>
      <c r="J275" s="94" t="s">
        <v>515</v>
      </c>
      <c r="K275" s="208"/>
      <c r="L275" s="210"/>
      <c r="M275" s="96" t="s">
        <v>515</v>
      </c>
    </row>
    <row r="276" spans="1:15" x14ac:dyDescent="0.15">
      <c r="G276">
        <v>2</v>
      </c>
      <c r="H276">
        <v>3</v>
      </c>
      <c r="I276">
        <v>1</v>
      </c>
      <c r="J276">
        <v>3</v>
      </c>
      <c r="K276">
        <v>1</v>
      </c>
      <c r="L276">
        <v>1</v>
      </c>
      <c r="M276">
        <v>0</v>
      </c>
    </row>
    <row r="277" spans="1:15" x14ac:dyDescent="0.15">
      <c r="G277">
        <v>2</v>
      </c>
      <c r="H277">
        <v>3</v>
      </c>
      <c r="I277">
        <v>1</v>
      </c>
      <c r="J277">
        <v>3</v>
      </c>
      <c r="K277">
        <v>0</v>
      </c>
      <c r="L277">
        <v>1</v>
      </c>
      <c r="M277">
        <v>1</v>
      </c>
    </row>
    <row r="278" spans="1:15" x14ac:dyDescent="0.15">
      <c r="G278">
        <f>SUM(G276:G277)</f>
        <v>4</v>
      </c>
      <c r="H278">
        <f t="shared" ref="H278:M278" si="2">SUM(H276:H277)</f>
        <v>6</v>
      </c>
      <c r="I278">
        <f t="shared" si="2"/>
        <v>2</v>
      </c>
      <c r="J278">
        <f t="shared" si="2"/>
        <v>6</v>
      </c>
      <c r="K278">
        <f t="shared" si="2"/>
        <v>1</v>
      </c>
      <c r="L278">
        <f t="shared" si="2"/>
        <v>2</v>
      </c>
      <c r="M278">
        <f t="shared" si="2"/>
        <v>1</v>
      </c>
      <c r="N278">
        <f>SUM(G278:M278)</f>
        <v>22</v>
      </c>
    </row>
    <row r="279" spans="1:15" x14ac:dyDescent="0.15">
      <c r="G279">
        <f>G278*8</f>
        <v>32</v>
      </c>
      <c r="H279">
        <f t="shared" ref="H279:M279" si="3">H278*8</f>
        <v>48</v>
      </c>
      <c r="I279">
        <f t="shared" si="3"/>
        <v>16</v>
      </c>
      <c r="J279">
        <f>J278*8</f>
        <v>48</v>
      </c>
      <c r="K279">
        <f t="shared" si="3"/>
        <v>8</v>
      </c>
      <c r="L279">
        <f t="shared" si="3"/>
        <v>16</v>
      </c>
      <c r="M279">
        <f t="shared" si="3"/>
        <v>8</v>
      </c>
    </row>
    <row r="280" spans="1:15" ht="15" x14ac:dyDescent="0.15">
      <c r="A280" s="100">
        <v>0</v>
      </c>
      <c r="B280" s="100">
        <v>0</v>
      </c>
      <c r="C280" s="100">
        <v>0</v>
      </c>
      <c r="D280" s="100">
        <v>4</v>
      </c>
      <c r="E280" s="100">
        <v>4</v>
      </c>
      <c r="F280" s="100">
        <v>4</v>
      </c>
      <c r="G280" s="87">
        <f>A280*2/G$279</f>
        <v>0</v>
      </c>
      <c r="H280" s="87">
        <f t="shared" ref="H280:M280" si="4">B280*2/H$279</f>
        <v>0</v>
      </c>
      <c r="I280" s="87">
        <f t="shared" si="4"/>
        <v>0</v>
      </c>
      <c r="J280" s="87">
        <f>D280*2/J$279</f>
        <v>0.16666666666666666</v>
      </c>
      <c r="K280" s="87">
        <f t="shared" si="4"/>
        <v>1</v>
      </c>
      <c r="L280" s="87">
        <f t="shared" si="4"/>
        <v>0.5</v>
      </c>
      <c r="M280" s="87">
        <f t="shared" si="4"/>
        <v>0</v>
      </c>
      <c r="N280" s="98">
        <f>AVERAGE(G280:M280)</f>
        <v>0.23809523809523811</v>
      </c>
      <c r="O280">
        <v>11</v>
      </c>
    </row>
    <row r="281" spans="1:15" ht="15" x14ac:dyDescent="0.15">
      <c r="A281" s="100">
        <v>0</v>
      </c>
      <c r="B281" s="100">
        <v>0</v>
      </c>
      <c r="C281" s="100">
        <v>2</v>
      </c>
      <c r="D281" s="100">
        <v>2</v>
      </c>
      <c r="E281" s="100">
        <v>2</v>
      </c>
      <c r="F281" s="100">
        <v>0</v>
      </c>
      <c r="G281" s="87">
        <f t="shared" ref="G281" si="5">A281/G$279</f>
        <v>0</v>
      </c>
      <c r="H281" s="87">
        <f t="shared" ref="H281" si="6">B281/H$279</f>
        <v>0</v>
      </c>
      <c r="I281" s="87">
        <f t="shared" ref="I281" si="7">C281/I$279</f>
        <v>0.125</v>
      </c>
      <c r="J281" s="87">
        <f t="shared" ref="J281" si="8">D281/J$279</f>
        <v>4.1666666666666664E-2</v>
      </c>
      <c r="K281" s="87">
        <f t="shared" ref="K281" si="9">E281/K$279</f>
        <v>0.25</v>
      </c>
      <c r="L281" s="87">
        <f t="shared" ref="L281" si="10">F281/L$279</f>
        <v>0</v>
      </c>
      <c r="M281" s="87">
        <f t="shared" ref="M281" si="11">G281/M$279</f>
        <v>0</v>
      </c>
      <c r="N281" s="98">
        <f t="shared" ref="N281:N282" si="12">AVERAGE(G281:M281)</f>
        <v>5.9523809523809521E-2</v>
      </c>
      <c r="O281">
        <v>22</v>
      </c>
    </row>
    <row r="282" spans="1:15" ht="15" x14ac:dyDescent="0.15">
      <c r="A282" s="100">
        <v>2</v>
      </c>
      <c r="B282" s="100">
        <v>2</v>
      </c>
      <c r="C282" s="100">
        <v>0</v>
      </c>
      <c r="D282" s="100">
        <v>2</v>
      </c>
      <c r="E282" s="100">
        <v>0</v>
      </c>
      <c r="F282" s="100">
        <v>0</v>
      </c>
      <c r="G282" s="87">
        <f>A282*2/G$279</f>
        <v>0.125</v>
      </c>
      <c r="H282" s="87">
        <f t="shared" ref="H282:M282" si="13">B282*2/H$279</f>
        <v>8.3333333333333329E-2</v>
      </c>
      <c r="I282" s="87">
        <f t="shared" si="13"/>
        <v>0</v>
      </c>
      <c r="J282" s="87">
        <f t="shared" si="13"/>
        <v>8.3333333333333329E-2</v>
      </c>
      <c r="K282" s="87">
        <f t="shared" si="13"/>
        <v>0</v>
      </c>
      <c r="L282" s="87">
        <f t="shared" si="13"/>
        <v>0</v>
      </c>
      <c r="M282" s="87">
        <f t="shared" si="13"/>
        <v>3.125E-2</v>
      </c>
      <c r="N282" s="98">
        <f t="shared" si="12"/>
        <v>4.6130952380952377E-2</v>
      </c>
      <c r="O282">
        <v>11</v>
      </c>
    </row>
  </sheetData>
  <mergeCells count="35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  <mergeCell ref="H256:H259"/>
    <mergeCell ref="I256:I259"/>
    <mergeCell ref="J256:R256"/>
    <mergeCell ref="K257:R257"/>
    <mergeCell ref="O258:O259"/>
    <mergeCell ref="P258:P259"/>
    <mergeCell ref="R258:R259"/>
    <mergeCell ref="G260:G262"/>
    <mergeCell ref="H260:H262"/>
    <mergeCell ref="I260:I262"/>
    <mergeCell ref="G263:G265"/>
    <mergeCell ref="H263:H265"/>
    <mergeCell ref="I263:I265"/>
    <mergeCell ref="K274:K275"/>
    <mergeCell ref="L274:L275"/>
    <mergeCell ref="G266:G268"/>
    <mergeCell ref="H266:H268"/>
    <mergeCell ref="I266:I268"/>
    <mergeCell ref="G269:G271"/>
    <mergeCell ref="H269:H271"/>
    <mergeCell ref="I269:I27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1" sqref="F21"/>
    </sheetView>
  </sheetViews>
  <sheetFormatPr defaultRowHeight="13.5" x14ac:dyDescent="0.15"/>
  <cols>
    <col min="3" max="3" width="6.25" style="103" customWidth="1"/>
    <col min="4" max="4" width="12.375" customWidth="1"/>
    <col min="5" max="5" width="5.875" style="103" customWidth="1"/>
    <col min="7" max="7" width="5.375" style="103" customWidth="1"/>
    <col min="8" max="8" width="11.625" customWidth="1"/>
    <col min="9" max="9" width="6.25" style="103" customWidth="1"/>
  </cols>
  <sheetData>
    <row r="1" spans="1:13" ht="15" thickTop="1" thickBot="1" x14ac:dyDescent="0.2">
      <c r="A1" s="158" t="s">
        <v>529</v>
      </c>
      <c r="B1" s="161" t="s">
        <v>530</v>
      </c>
      <c r="C1" s="162"/>
      <c r="D1" s="162"/>
      <c r="E1" s="162"/>
      <c r="F1" s="161" t="s">
        <v>531</v>
      </c>
      <c r="G1" s="162"/>
      <c r="H1" s="162"/>
      <c r="I1" s="162"/>
    </row>
    <row r="2" spans="1:13" ht="28.5" thickTop="1" thickBot="1" x14ac:dyDescent="0.2">
      <c r="A2" s="159"/>
      <c r="B2" s="19" t="s">
        <v>55</v>
      </c>
      <c r="C2" s="20" t="s">
        <v>534</v>
      </c>
      <c r="D2" s="19" t="s">
        <v>57</v>
      </c>
      <c r="E2" s="20" t="s">
        <v>533</v>
      </c>
      <c r="F2" s="21" t="s">
        <v>59</v>
      </c>
      <c r="G2" s="22" t="s">
        <v>535</v>
      </c>
      <c r="H2" s="21" t="s">
        <v>60</v>
      </c>
      <c r="I2" s="22" t="s">
        <v>533</v>
      </c>
    </row>
    <row r="3" spans="1:13" ht="24.75" customHeight="1" thickTop="1" thickBot="1" x14ac:dyDescent="0.2">
      <c r="A3" s="145" t="s">
        <v>62</v>
      </c>
      <c r="B3" s="24" t="s">
        <v>532</v>
      </c>
      <c r="C3" s="101">
        <v>0.46666666666666667</v>
      </c>
      <c r="D3" s="24" t="s">
        <v>68</v>
      </c>
      <c r="E3" s="101">
        <v>0.2</v>
      </c>
      <c r="F3" s="26" t="s">
        <v>70</v>
      </c>
      <c r="G3" s="102">
        <v>0.66666666666666663</v>
      </c>
      <c r="H3" s="26" t="s">
        <v>73</v>
      </c>
      <c r="I3" s="102">
        <v>0.26666666666666666</v>
      </c>
    </row>
    <row r="4" spans="1:13" ht="15" thickTop="1" thickBot="1" x14ac:dyDescent="0.2">
      <c r="A4" s="146"/>
      <c r="B4" s="24" t="s">
        <v>75</v>
      </c>
      <c r="C4" s="101">
        <v>0.33333333333333331</v>
      </c>
      <c r="D4" s="24" t="s">
        <v>78</v>
      </c>
      <c r="E4" s="101">
        <v>0.13333333333333333</v>
      </c>
      <c r="F4" s="26" t="s">
        <v>81</v>
      </c>
      <c r="G4" s="102">
        <v>0.26666666666666666</v>
      </c>
      <c r="H4" s="26" t="s">
        <v>84</v>
      </c>
      <c r="I4" s="102">
        <v>0.2</v>
      </c>
    </row>
    <row r="5" spans="1:13" ht="15" thickTop="1" thickBot="1" x14ac:dyDescent="0.2">
      <c r="A5" s="146"/>
      <c r="B5" s="24" t="s">
        <v>86</v>
      </c>
      <c r="C5" s="101">
        <v>0.13333333333333333</v>
      </c>
      <c r="D5" s="24" t="s">
        <v>89</v>
      </c>
      <c r="E5" s="101">
        <v>0.13333333333333333</v>
      </c>
      <c r="F5" s="26" t="s">
        <v>91</v>
      </c>
      <c r="G5" s="102">
        <v>0.26666666666666666</v>
      </c>
      <c r="H5" s="26" t="s">
        <v>93</v>
      </c>
      <c r="I5" s="102">
        <v>0.13333333333333333</v>
      </c>
    </row>
    <row r="6" spans="1:13" ht="25.5" customHeight="1" thickTop="1" thickBot="1" x14ac:dyDescent="0.2">
      <c r="A6" s="145" t="s">
        <v>105</v>
      </c>
      <c r="B6" s="24" t="s">
        <v>108</v>
      </c>
      <c r="C6" s="101">
        <v>0.75</v>
      </c>
      <c r="D6" s="24" t="s">
        <v>111</v>
      </c>
      <c r="E6" s="101">
        <v>0.3125</v>
      </c>
      <c r="F6" s="26" t="s">
        <v>114</v>
      </c>
      <c r="G6" s="102">
        <v>0.5625</v>
      </c>
      <c r="H6" s="26" t="s">
        <v>117</v>
      </c>
      <c r="I6" s="102">
        <v>0.25</v>
      </c>
    </row>
    <row r="7" spans="1:13" ht="15" thickTop="1" thickBot="1" x14ac:dyDescent="0.2">
      <c r="A7" s="146"/>
      <c r="B7" s="24" t="s">
        <v>119</v>
      </c>
      <c r="C7" s="101">
        <v>0.3125</v>
      </c>
      <c r="D7" s="24" t="s">
        <v>121</v>
      </c>
      <c r="E7" s="101">
        <v>0.25</v>
      </c>
      <c r="F7" s="26" t="s">
        <v>75</v>
      </c>
      <c r="G7" s="102">
        <v>0.3125</v>
      </c>
      <c r="H7" s="26" t="s">
        <v>125</v>
      </c>
      <c r="I7" s="102">
        <v>0.25</v>
      </c>
    </row>
    <row r="8" spans="1:13" ht="15" thickTop="1" thickBot="1" x14ac:dyDescent="0.2">
      <c r="A8" s="146"/>
      <c r="B8" s="24" t="s">
        <v>127</v>
      </c>
      <c r="C8" s="101">
        <v>0.25</v>
      </c>
      <c r="D8" s="24" t="s">
        <v>73</v>
      </c>
      <c r="E8" s="101">
        <v>0.25</v>
      </c>
      <c r="F8" s="26" t="s">
        <v>119</v>
      </c>
      <c r="G8" s="102">
        <v>0.3125</v>
      </c>
      <c r="H8" s="26" t="s">
        <v>130</v>
      </c>
      <c r="I8" s="102">
        <v>0.1875</v>
      </c>
    </row>
    <row r="9" spans="1:13" ht="36" customHeight="1" thickTop="1" thickBot="1" x14ac:dyDescent="0.2">
      <c r="A9" s="151" t="s">
        <v>134</v>
      </c>
      <c r="B9" s="24" t="s">
        <v>137</v>
      </c>
      <c r="C9" s="101">
        <v>0.37037037037037035</v>
      </c>
      <c r="D9" s="24" t="s">
        <v>140</v>
      </c>
      <c r="E9" s="101">
        <v>0.18518518518518517</v>
      </c>
      <c r="F9" s="26" t="s">
        <v>145</v>
      </c>
      <c r="G9" s="102">
        <v>0.77777777777777779</v>
      </c>
      <c r="H9" s="26" t="s">
        <v>148</v>
      </c>
      <c r="I9" s="102">
        <v>0.25925925925925924</v>
      </c>
    </row>
    <row r="10" spans="1:13" ht="15" thickTop="1" thickBot="1" x14ac:dyDescent="0.2">
      <c r="A10" s="152"/>
      <c r="B10" s="24" t="s">
        <v>91</v>
      </c>
      <c r="C10" s="101">
        <v>0.14814814814814814</v>
      </c>
      <c r="D10" s="24" t="s">
        <v>153</v>
      </c>
      <c r="E10" s="101">
        <v>0.1111111111111111</v>
      </c>
      <c r="F10" s="26" t="s">
        <v>155</v>
      </c>
      <c r="G10" s="102">
        <v>0.1111111111111111</v>
      </c>
      <c r="H10" s="26" t="s">
        <v>158</v>
      </c>
      <c r="I10" s="102">
        <v>0.1111111111111111</v>
      </c>
      <c r="M10" s="87"/>
    </row>
    <row r="11" spans="1:13" ht="15" thickTop="1" thickBot="1" x14ac:dyDescent="0.2">
      <c r="A11" s="152"/>
      <c r="B11" s="24" t="s">
        <v>159</v>
      </c>
      <c r="C11" s="101">
        <v>7.407407407407407E-2</v>
      </c>
      <c r="D11" s="24" t="s">
        <v>162</v>
      </c>
      <c r="E11" s="101">
        <v>7.407407407407407E-2</v>
      </c>
      <c r="F11" s="26" t="s">
        <v>164</v>
      </c>
      <c r="G11" s="102">
        <v>7.407407407407407E-2</v>
      </c>
      <c r="H11" s="26"/>
      <c r="I11" s="102"/>
    </row>
    <row r="12" spans="1:13" ht="21" customHeight="1" thickTop="1" thickBot="1" x14ac:dyDescent="0.2">
      <c r="A12" s="145" t="s">
        <v>167</v>
      </c>
      <c r="B12" s="24" t="s">
        <v>170</v>
      </c>
      <c r="C12" s="101">
        <v>0.7</v>
      </c>
      <c r="D12" s="24" t="s">
        <v>173</v>
      </c>
      <c r="E12" s="101">
        <v>0.1</v>
      </c>
      <c r="F12" s="26" t="s">
        <v>175</v>
      </c>
      <c r="G12" s="102">
        <v>0.2</v>
      </c>
      <c r="H12" s="26" t="s">
        <v>177</v>
      </c>
      <c r="I12" s="102">
        <v>0.5</v>
      </c>
    </row>
    <row r="13" spans="1:13" ht="15" thickTop="1" thickBot="1" x14ac:dyDescent="0.2">
      <c r="A13" s="146"/>
      <c r="B13" s="24"/>
      <c r="C13" s="101"/>
      <c r="D13" s="24"/>
      <c r="E13" s="101"/>
      <c r="F13" s="26" t="s">
        <v>179</v>
      </c>
      <c r="G13" s="102">
        <v>0.1</v>
      </c>
      <c r="H13" s="26"/>
      <c r="I13" s="102"/>
    </row>
    <row r="14" spans="1:13" ht="20.25" customHeight="1" thickTop="1" x14ac:dyDescent="0.15">
      <c r="A14" s="86" t="s">
        <v>184</v>
      </c>
      <c r="B14" s="24" t="s">
        <v>187</v>
      </c>
      <c r="C14" s="101">
        <v>0.83333333333333337</v>
      </c>
      <c r="D14" s="24" t="s">
        <v>190</v>
      </c>
      <c r="E14" s="101">
        <v>0.16666666666666666</v>
      </c>
      <c r="F14" s="26" t="s">
        <v>192</v>
      </c>
      <c r="G14" s="102">
        <v>0.66666666666666663</v>
      </c>
      <c r="H14" s="26" t="s">
        <v>195</v>
      </c>
      <c r="I14" s="102">
        <v>0.16666666666666666</v>
      </c>
    </row>
  </sheetData>
  <mergeCells count="7">
    <mergeCell ref="B1:E1"/>
    <mergeCell ref="F1:I1"/>
    <mergeCell ref="A12:A13"/>
    <mergeCell ref="A6:A8"/>
    <mergeCell ref="A9:A11"/>
    <mergeCell ref="A3:A5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整体信息</vt:lpstr>
      <vt:lpstr>Sheet3</vt:lpstr>
      <vt:lpstr>组合信息</vt:lpstr>
      <vt:lpstr>Sheet4</vt:lpstr>
      <vt:lpstr>Sheet1</vt:lpstr>
      <vt:lpstr>Sheet2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2016-05-10T12:37:19Z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