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C5368A52-3A8A-4FC1-978D-CA64E0AE5401/Library/Application Support/Drafts/"/>
    </mc:Choice>
  </mc:AlternateContent>
  <xr:revisionPtr revIDLastSave="0" documentId="8_{8D2786D1-35C6-3740-AA03-8B18C5DE5FA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14" i="1"/>
  <c r="G15" i="1"/>
  <c r="G16" i="1"/>
  <c r="G17" i="1"/>
  <c r="G18" i="1"/>
  <c r="G19" i="1"/>
  <c r="G14" i="1"/>
  <c r="C10" i="1"/>
  <c r="G7" i="1"/>
  <c r="G3" i="1"/>
  <c r="C11" i="1"/>
  <c r="E7" i="1"/>
  <c r="F7" i="1"/>
  <c r="E3" i="1"/>
  <c r="F3" i="1"/>
  <c r="C9" i="1"/>
</calcChain>
</file>

<file path=xl/sharedStrings.xml><?xml version="1.0" encoding="utf-8"?>
<sst xmlns="http://schemas.openxmlformats.org/spreadsheetml/2006/main" count="51" uniqueCount="42">
  <si>
    <t>A1</t>
  </si>
  <si>
    <t>V_A(V)</t>
  </si>
  <si>
    <t>V_C1(V)</t>
  </si>
  <si>
    <t>V_R(V)</t>
  </si>
  <si>
    <t>Ch2与math差(度)</t>
  </si>
  <si>
    <t>容抗(欧)</t>
  </si>
  <si>
    <t>电阻（欧）</t>
  </si>
  <si>
    <t>信号频率（kHz）</t>
  </si>
  <si>
    <t>电容（nF）</t>
  </si>
  <si>
    <t>A2</t>
  </si>
  <si>
    <t>电感(微亨)</t>
  </si>
  <si>
    <t>B1</t>
  </si>
  <si>
    <t>特征阻抗Z_0(欧)</t>
  </si>
  <si>
    <t>B2</t>
  </si>
  <si>
    <t>相速度(m/s)</t>
  </si>
  <si>
    <t>C</t>
  </si>
  <si>
    <t>介电常数</t>
  </si>
  <si>
    <t>单位长度</t>
  </si>
  <si>
    <t>开路</t>
  </si>
  <si>
    <t>V0</t>
  </si>
  <si>
    <t>V1</t>
  </si>
  <si>
    <t>V2</t>
  </si>
  <si>
    <t>V3</t>
  </si>
  <si>
    <t>V4</t>
  </si>
  <si>
    <t>V5</t>
  </si>
  <si>
    <t>V6</t>
  </si>
  <si>
    <t>tau0</t>
  </si>
  <si>
    <t>tau1</t>
  </si>
  <si>
    <t>tau2</t>
  </si>
  <si>
    <t>tau3</t>
  </si>
  <si>
    <t>tau4</t>
  </si>
  <si>
    <t>tau5</t>
  </si>
  <si>
    <t>tau6</t>
  </si>
  <si>
    <t>mV</t>
  </si>
  <si>
    <t>ns</t>
  </si>
  <si>
    <t>C5</t>
  </si>
  <si>
    <t>入射波</t>
  </si>
  <si>
    <t>反射波</t>
  </si>
  <si>
    <t>c8</t>
  </si>
  <si>
    <t>V(V)</t>
  </si>
  <si>
    <t>L/(m)</t>
  </si>
  <si>
    <t xml:space="preserve"> Ln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</si>
</sst>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681-9EC5-AE4F-9069-B80355E4F822}">
  <dimension ref="A1:I24"/>
  <sheetViews>
    <sheetView tabSelected="1" topLeftCell="A2" zoomScaleNormal="150" zoomScaleSheetLayoutView="100" workbookViewId="0">
      <selection activeCell="H21" sqref="H21"/>
    </sheetView>
  </sheetViews>
  <sheetFormatPr defaultRowHeight="13.5" x14ac:dyDescent="0.15"/>
  <cols>
    <col min="2" max="2" width="17.33984375" customWidth="1"/>
    <col min="3" max="3" width="17.2109375" customWidth="1"/>
    <col min="4" max="4" width="16.43359375" customWidth="1"/>
    <col min="6" max="6" width="11.2578125" bestFit="1" customWidth="1"/>
    <col min="8" max="8" width="9.83203125" bestFit="1" customWidth="1"/>
  </cols>
  <sheetData>
    <row r="1" spans="1:9" x14ac:dyDescent="0.15">
      <c r="A1" t="s">
        <v>0</v>
      </c>
      <c r="B1" t="s">
        <v>7</v>
      </c>
      <c r="C1">
        <v>70</v>
      </c>
      <c r="D1" t="s">
        <v>6</v>
      </c>
      <c r="E1">
        <v>1000</v>
      </c>
      <c r="H1" t="s">
        <v>15</v>
      </c>
    </row>
    <row r="2" spans="1:9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8</v>
      </c>
      <c r="G2" t="s">
        <v>17</v>
      </c>
      <c r="H2">
        <v>299792458</v>
      </c>
    </row>
    <row r="3" spans="1:9" x14ac:dyDescent="0.15">
      <c r="A3">
        <v>20.399999999999999</v>
      </c>
      <c r="B3">
        <v>15.1</v>
      </c>
      <c r="C3">
        <v>14.4</v>
      </c>
      <c r="D3">
        <v>-90</v>
      </c>
      <c r="E3">
        <f>B3*E1/C3</f>
        <v>1048.6111111111111</v>
      </c>
      <c r="F3">
        <f>1/(2*PI()*C1*E3)*1000000</f>
        <v>2.1682414196057649</v>
      </c>
      <c r="G3">
        <f>F3/19.2</f>
        <v>0.11292924060446692</v>
      </c>
    </row>
    <row r="5" spans="1:9" x14ac:dyDescent="0.15">
      <c r="A5" t="s">
        <v>9</v>
      </c>
      <c r="B5" t="s">
        <v>7</v>
      </c>
      <c r="C5">
        <v>270</v>
      </c>
      <c r="D5" t="s">
        <v>6</v>
      </c>
      <c r="E5">
        <v>10</v>
      </c>
    </row>
    <row r="6" spans="1:9" x14ac:dyDescent="0.1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10</v>
      </c>
      <c r="G6" t="s">
        <v>17</v>
      </c>
    </row>
    <row r="7" spans="1:9" x14ac:dyDescent="0.15">
      <c r="A7">
        <v>5.0999999999999996</v>
      </c>
      <c r="B7">
        <v>3.19</v>
      </c>
      <c r="C7">
        <v>3.56</v>
      </c>
      <c r="D7">
        <v>83</v>
      </c>
      <c r="E7">
        <f>B7*E5/C7</f>
        <v>8.9606741573033695</v>
      </c>
      <c r="F7">
        <f>E7/(2*PI()*C5)*1000</f>
        <v>5.281983650261612</v>
      </c>
      <c r="G7">
        <f>F7/19.2</f>
        <v>0.27510331511779229</v>
      </c>
    </row>
    <row r="9" spans="1:9" x14ac:dyDescent="0.15">
      <c r="A9" t="s">
        <v>11</v>
      </c>
      <c r="B9" t="s">
        <v>12</v>
      </c>
      <c r="C9">
        <f>SQRT((F7*0.000001)/(F3*0.000000001))</f>
        <v>49.356540108780784</v>
      </c>
    </row>
    <row r="10" spans="1:9" x14ac:dyDescent="0.15">
      <c r="A10" t="s">
        <v>13</v>
      </c>
      <c r="B10" t="s">
        <v>14</v>
      </c>
      <c r="C10">
        <f>1/SQRT(G3*0.000000001*G7*0.000001)</f>
        <v>179410924.5381051</v>
      </c>
    </row>
    <row r="11" spans="1:9" x14ac:dyDescent="0.15">
      <c r="B11" t="s">
        <v>16</v>
      </c>
      <c r="C11">
        <f>(H2/C10)^2</f>
        <v>2.7921814495937554</v>
      </c>
    </row>
    <row r="13" spans="1:9" x14ac:dyDescent="0.15">
      <c r="A13" t="s">
        <v>18</v>
      </c>
      <c r="B13" t="s">
        <v>33</v>
      </c>
      <c r="D13" t="s">
        <v>34</v>
      </c>
      <c r="F13" t="s">
        <v>38</v>
      </c>
      <c r="G13" t="s">
        <v>39</v>
      </c>
      <c r="H13" t="s">
        <v>41</v>
      </c>
      <c r="I13" t="s">
        <v>40</v>
      </c>
    </row>
    <row r="14" spans="1:9" x14ac:dyDescent="0.15">
      <c r="A14" t="s">
        <v>19</v>
      </c>
      <c r="B14">
        <v>475.6</v>
      </c>
      <c r="C14" t="s">
        <v>26</v>
      </c>
      <c r="D14">
        <v>0</v>
      </c>
      <c r="F14">
        <v>892.61</v>
      </c>
      <c r="G14">
        <f>F14/1000</f>
        <v>0.89261000000000001</v>
      </c>
      <c r="H14">
        <f>LN(G14)</f>
        <v>-0.11360552362319394</v>
      </c>
      <c r="I14">
        <v>19.2</v>
      </c>
    </row>
    <row r="15" spans="1:9" x14ac:dyDescent="0.15">
      <c r="A15" t="s">
        <v>20</v>
      </c>
      <c r="B15">
        <v>892.61</v>
      </c>
      <c r="C15" t="s">
        <v>27</v>
      </c>
      <c r="D15">
        <v>104</v>
      </c>
      <c r="F15">
        <v>793</v>
      </c>
      <c r="G15">
        <f t="shared" ref="G15:G19" si="0">F15/1000</f>
        <v>0.79300000000000004</v>
      </c>
      <c r="H15">
        <f t="shared" ref="H15:H19" si="1">LN(G15)</f>
        <v>-0.23193205734728903</v>
      </c>
      <c r="I15">
        <v>38.4</v>
      </c>
    </row>
    <row r="16" spans="1:9" x14ac:dyDescent="0.15">
      <c r="A16" t="s">
        <v>21</v>
      </c>
      <c r="B16">
        <v>793</v>
      </c>
      <c r="C16" t="s">
        <v>28</v>
      </c>
      <c r="D16">
        <v>213.6</v>
      </c>
      <c r="F16">
        <v>715.85</v>
      </c>
      <c r="G16">
        <f t="shared" si="0"/>
        <v>0.71584999999999999</v>
      </c>
      <c r="H16">
        <f t="shared" si="1"/>
        <v>-0.33428463117580054</v>
      </c>
      <c r="I16">
        <v>57.6</v>
      </c>
    </row>
    <row r="17" spans="1:9" x14ac:dyDescent="0.15">
      <c r="A17" t="s">
        <v>22</v>
      </c>
      <c r="B17">
        <v>715.85</v>
      </c>
      <c r="C17" t="s">
        <v>29</v>
      </c>
      <c r="D17">
        <v>322.39999999999998</v>
      </c>
      <c r="F17">
        <v>632.84</v>
      </c>
      <c r="G17">
        <f t="shared" si="0"/>
        <v>0.63284000000000007</v>
      </c>
      <c r="H17">
        <f t="shared" si="1"/>
        <v>-0.45753765340127378</v>
      </c>
      <c r="I17">
        <v>76.8</v>
      </c>
    </row>
    <row r="18" spans="1:9" x14ac:dyDescent="0.15">
      <c r="A18" t="s">
        <v>23</v>
      </c>
      <c r="B18">
        <v>632.84</v>
      </c>
      <c r="C18" t="s">
        <v>30</v>
      </c>
      <c r="D18">
        <v>431.2</v>
      </c>
      <c r="F18">
        <v>569.36</v>
      </c>
      <c r="G18">
        <f t="shared" si="0"/>
        <v>0.56935999999999998</v>
      </c>
      <c r="H18">
        <f t="shared" si="1"/>
        <v>-0.56324235599112138</v>
      </c>
      <c r="I18">
        <v>96</v>
      </c>
    </row>
    <row r="19" spans="1:9" x14ac:dyDescent="0.15">
      <c r="A19" t="s">
        <v>24</v>
      </c>
      <c r="B19">
        <v>569.36</v>
      </c>
      <c r="C19" t="s">
        <v>31</v>
      </c>
      <c r="D19">
        <v>540.79999999999995</v>
      </c>
      <c r="F19">
        <v>506.86</v>
      </c>
      <c r="G19">
        <f t="shared" si="0"/>
        <v>0.50685999999999998</v>
      </c>
      <c r="H19">
        <f t="shared" si="1"/>
        <v>-0.67952044764528852</v>
      </c>
      <c r="I19">
        <v>115.2</v>
      </c>
    </row>
    <row r="20" spans="1:9" x14ac:dyDescent="0.15">
      <c r="A20" t="s">
        <v>25</v>
      </c>
      <c r="B20">
        <v>506.86</v>
      </c>
      <c r="C20" t="s">
        <v>32</v>
      </c>
      <c r="D20">
        <v>651.20000000000005</v>
      </c>
    </row>
    <row r="22" spans="1:9" x14ac:dyDescent="0.15">
      <c r="A22" t="s">
        <v>35</v>
      </c>
      <c r="B22" t="s">
        <v>18</v>
      </c>
    </row>
    <row r="23" spans="1:9" x14ac:dyDescent="0.15">
      <c r="A23" t="s">
        <v>36</v>
      </c>
      <c r="B23">
        <v>473.65</v>
      </c>
      <c r="C23">
        <v>391.62</v>
      </c>
    </row>
    <row r="24" spans="1:9" x14ac:dyDescent="0.15">
      <c r="A24" t="s">
        <v>37</v>
      </c>
      <c r="B24">
        <v>460.96</v>
      </c>
      <c r="C24">
        <v>377.94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珺铫 张</dc:creator>
  <dcterms:created xsi:type="dcterms:W3CDTF">2024-02-29T13:50:41Z</dcterms:created>
</cp:coreProperties>
</file>