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th Project" sheetId="1" r:id="rId4"/>
    <sheet state="visible" name="Statement of CFs" sheetId="2" r:id="rId5"/>
    <sheet state="visible" name="Without" sheetId="3" r:id="rId6"/>
    <sheet state="visible" name="Marketing Budget" sheetId="4" r:id="rId7"/>
  </sheets>
  <definedNames/>
  <calcPr/>
</workbook>
</file>

<file path=xl/sharedStrings.xml><?xml version="1.0" encoding="utf-8"?>
<sst xmlns="http://schemas.openxmlformats.org/spreadsheetml/2006/main" count="87" uniqueCount="68">
  <si>
    <t>Consolidate Statements of Income</t>
  </si>
  <si>
    <t>Net Sales</t>
  </si>
  <si>
    <t>COGS</t>
  </si>
  <si>
    <t>Gross Profit</t>
  </si>
  <si>
    <t>Operating Expenses</t>
  </si>
  <si>
    <t>SGA</t>
  </si>
  <si>
    <t>R&amp;D</t>
  </si>
  <si>
    <t>Other expenses</t>
  </si>
  <si>
    <t>Total Operating Expenses</t>
  </si>
  <si>
    <t>Net Income</t>
  </si>
  <si>
    <t>After marketing</t>
  </si>
  <si>
    <t>Sales increase % each year</t>
  </si>
  <si>
    <t>R&amp;D % increase</t>
  </si>
  <si>
    <t xml:space="preserve">COGS % </t>
  </si>
  <si>
    <t>Other expenes % increase</t>
  </si>
  <si>
    <t>average PM</t>
  </si>
  <si>
    <t>profit margin</t>
  </si>
  <si>
    <t>Operating Cash Flow</t>
  </si>
  <si>
    <t>Net Earnings</t>
  </si>
  <si>
    <t>Plus: Depreciation &amp; Amortization</t>
  </si>
  <si>
    <t>Less: Changes in Working Capital</t>
  </si>
  <si>
    <t>Cash from Operations</t>
  </si>
  <si>
    <t>Investing Cash Flow</t>
  </si>
  <si>
    <t>Investments in (PPE/general investments)</t>
  </si>
  <si>
    <t>Cash from Investing</t>
  </si>
  <si>
    <t>Financing Cash Flow</t>
  </si>
  <si>
    <t>Issuance(repayment)</t>
  </si>
  <si>
    <t>Cash from Financing</t>
  </si>
  <si>
    <t>Net Increase (decrease) in Cash</t>
  </si>
  <si>
    <t>Opening Cash Balance</t>
  </si>
  <si>
    <t>Closing Cash Balance</t>
  </si>
  <si>
    <t>Increase in net earnings</t>
  </si>
  <si>
    <t>Depreciation rate %</t>
  </si>
  <si>
    <t>working capital change%</t>
  </si>
  <si>
    <t>PPE %</t>
  </si>
  <si>
    <t>for 2 years,and then</t>
  </si>
  <si>
    <t>Finance borrow in 2001, 2004, 2005</t>
  </si>
  <si>
    <t>Finance repay in 2002, 2003</t>
  </si>
  <si>
    <t>Millions, Years Ended Dec. 31</t>
  </si>
  <si>
    <t>Forgot marketing exp</t>
  </si>
  <si>
    <t>Investment Value</t>
  </si>
  <si>
    <t>ROI %</t>
  </si>
  <si>
    <t xml:space="preserve">Initial Investment </t>
  </si>
  <si>
    <t>3.5 million into a foriegn Government Sponsered Educational NGO</t>
  </si>
  <si>
    <t>Market Researcher</t>
  </si>
  <si>
    <t>Language Translator</t>
  </si>
  <si>
    <t>Assumptions</t>
  </si>
  <si>
    <t>Video Marketing Leads</t>
  </si>
  <si>
    <t>1% increase base in salary</t>
  </si>
  <si>
    <t xml:space="preserve">   4 x Video Marketing Team</t>
  </si>
  <si>
    <t>4 teams for these 4 countries</t>
  </si>
  <si>
    <t>Print Advertising Leads - 1 per Country</t>
  </si>
  <si>
    <t>76.5 Rs - $1 USD</t>
  </si>
  <si>
    <t xml:space="preserve">   4 x Print Advertising Team</t>
  </si>
  <si>
    <t>Online Marketing Leads</t>
  </si>
  <si>
    <t>Rent/Utilities (200 R/Month = ~ $2,500 USD per year</t>
  </si>
  <si>
    <t>Regulatory Lawyer</t>
  </si>
  <si>
    <t>Managerial/Oversight/PPE Overhead</t>
  </si>
  <si>
    <t>Recruitment Team</t>
  </si>
  <si>
    <t>Development Teams - Leftover Funds ~$1,600,000</t>
  </si>
  <si>
    <t>--</t>
  </si>
  <si>
    <t>Other/One Times Expense</t>
  </si>
  <si>
    <t>India Development Team</t>
  </si>
  <si>
    <t>Team India</t>
  </si>
  <si>
    <t>Team Brazil</t>
  </si>
  <si>
    <t>Team Poland</t>
  </si>
  <si>
    <t>Team Japan</t>
  </si>
  <si>
    <t>Total--------------------------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</si>
</sst>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"/>
    <numFmt numFmtId="165" formatCode="_(&quot;$&quot;* #,##0_);_(&quot;$&quot;* \(#,##0\);_(&quot;$&quot;* &quot;-&quot;??_);_(@_)"/>
    <numFmt numFmtId="166" formatCode="_(&quot;$&quot;* #,##0.00_);_(&quot;$&quot;* \(#,##0.00\);_(&quot;$&quot;* &quot;-&quot;??_);_(@_)"/>
    <numFmt numFmtId="167" formatCode="_(* #,##0_);_(* \(#,##0\);_(* &quot;-&quot;??_);_(@_)"/>
    <numFmt numFmtId="168" formatCode="#,##0.0"/>
  </numFmts>
  <fonts count="1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color rgb="FFFFFFFF"/>
      <name val="&quot;Open Sans&quot;"/>
    </font>
    <font>
      <b/>
      <color rgb="FFFFFFFF"/>
      <name val="&quot;Open Sans&quot;"/>
    </font>
    <font>
      <b/>
      <color rgb="FF000000"/>
      <name val="&quot;Open Sans&quot;"/>
    </font>
    <font>
      <color rgb="FF000000"/>
      <name val="&quot;Open Sans&quot;"/>
    </font>
    <font>
      <color rgb="FF0000FF"/>
      <name val="&quot;Open Sans&quot;"/>
    </font>
    <font>
      <b/>
      <color theme="1"/>
      <name val="&quot;Open Sans&quot;"/>
    </font>
    <font>
      <b/>
      <color rgb="FF0000FF"/>
      <name val="&quot;Open Sans&quot;"/>
    </font>
    <font>
      <color theme="1"/>
      <name val="&quot;Open Sans&quot;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132E57"/>
        <bgColor rgb="FF132E57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rgb="FF6D9EEB"/>
        <bgColor rgb="FF6D9EE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2" fontId="2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164" xfId="0" applyAlignment="1" applyFont="1" applyNumberFormat="1">
      <alignment readingOrder="0"/>
    </xf>
    <xf borderId="0" fillId="0" fontId="2" numFmtId="165" xfId="0" applyAlignment="1" applyFont="1" applyNumberFormat="1">
      <alignment horizontal="right" vertical="bottom"/>
    </xf>
    <xf borderId="2" fillId="0" fontId="2" numFmtId="165" xfId="0" applyAlignment="1" applyBorder="1" applyFont="1" applyNumberFormat="1">
      <alignment horizontal="right" vertical="bottom"/>
    </xf>
    <xf borderId="0" fillId="0" fontId="3" numFmtId="3" xfId="0" applyAlignment="1" applyFont="1" applyNumberFormat="1">
      <alignment readingOrder="0"/>
    </xf>
    <xf borderId="1" fillId="0" fontId="1" numFmtId="0" xfId="0" applyAlignment="1" applyBorder="1" applyFont="1">
      <alignment readingOrder="0" vertical="bottom"/>
    </xf>
    <xf borderId="3" fillId="0" fontId="1" numFmtId="164" xfId="0" applyAlignment="1" applyBorder="1" applyFont="1" applyNumberFormat="1">
      <alignment vertical="bottom"/>
    </xf>
    <xf borderId="3" fillId="0" fontId="2" numFmtId="165" xfId="0" applyAlignment="1" applyBorder="1" applyFont="1" applyNumberFormat="1">
      <alignment vertical="bottom"/>
    </xf>
    <xf borderId="4" fillId="0" fontId="2" numFmtId="165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165" xfId="0" applyAlignment="1" applyFont="1" applyNumberFormat="1">
      <alignment horizontal="right" vertical="bottom"/>
    </xf>
    <xf borderId="2" fillId="2" fontId="2" numFmtId="165" xfId="0" applyAlignment="1" applyBorder="1" applyFont="1" applyNumberFormat="1">
      <alignment horizontal="right" vertical="bottom"/>
    </xf>
    <xf borderId="2" fillId="0" fontId="3" numFmtId="3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3" fillId="0" fontId="2" numFmtId="3" xfId="0" applyAlignment="1" applyBorder="1" applyFont="1" applyNumberFormat="1">
      <alignment vertical="bottom"/>
    </xf>
    <xf borderId="4" fillId="0" fontId="2" numFmtId="3" xfId="0" applyAlignment="1" applyBorder="1" applyFont="1" applyNumberFormat="1">
      <alignment vertical="bottom"/>
    </xf>
    <xf borderId="3" fillId="0" fontId="2" numFmtId="164" xfId="0" applyAlignment="1" applyBorder="1" applyFont="1" applyNumberFormat="1">
      <alignment vertical="bottom"/>
    </xf>
    <xf borderId="3" fillId="0" fontId="2" numFmtId="165" xfId="0" applyAlignment="1" applyBorder="1" applyFont="1" applyNumberFormat="1">
      <alignment horizontal="right" vertical="bottom"/>
    </xf>
    <xf borderId="4" fillId="0" fontId="2" numFmtId="165" xfId="0" applyAlignment="1" applyBorder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0" fillId="0" fontId="2" numFmtId="167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1" fillId="0" fontId="2" numFmtId="9" xfId="0" applyAlignment="1" applyBorder="1" applyFont="1" applyNumberFormat="1">
      <alignment readingOrder="0" vertical="bottom"/>
    </xf>
    <xf borderId="1" fillId="0" fontId="3" numFmtId="0" xfId="0" applyAlignment="1" applyBorder="1" applyFont="1">
      <alignment readingOrder="0"/>
    </xf>
    <xf borderId="1" fillId="0" fontId="3" numFmtId="9" xfId="0" applyAlignment="1" applyBorder="1" applyFont="1" applyNumberFormat="1">
      <alignment readingOrder="0"/>
    </xf>
    <xf borderId="0" fillId="0" fontId="3" numFmtId="9" xfId="0" applyAlignment="1" applyFont="1" applyNumberFormat="1">
      <alignment readingOrder="0"/>
    </xf>
    <xf borderId="1" fillId="0" fontId="3" numFmtId="10" xfId="0" applyBorder="1" applyFont="1" applyNumberFormat="1"/>
    <xf borderId="1" fillId="0" fontId="3" numFmtId="10" xfId="0" applyAlignment="1" applyBorder="1" applyFont="1" applyNumberFormat="1">
      <alignment readingOrder="0"/>
    </xf>
    <xf borderId="5" fillId="3" fontId="4" numFmtId="0" xfId="0" applyAlignment="1" applyBorder="1" applyFill="1" applyFont="1">
      <alignment shrinkToFit="0" vertical="bottom" wrapText="0"/>
    </xf>
    <xf borderId="0" fillId="3" fontId="5" numFmtId="0" xfId="0" applyAlignment="1" applyFont="1">
      <alignment horizontal="right" readingOrder="0" shrinkToFit="0" vertical="bottom" wrapText="0"/>
    </xf>
    <xf borderId="2" fillId="3" fontId="5" numFmtId="0" xfId="0" applyAlignment="1" applyBorder="1" applyFont="1">
      <alignment horizontal="right"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8" numFmtId="0" xfId="0" applyAlignment="1" applyFont="1">
      <alignment shrinkToFit="0" vertical="bottom" wrapText="0"/>
    </xf>
    <xf borderId="2" fillId="0" fontId="8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0" fillId="0" fontId="8" numFmtId="3" xfId="0" applyAlignment="1" applyFont="1" applyNumberFormat="1">
      <alignment readingOrder="0" shrinkToFit="0" vertical="bottom" wrapText="0"/>
    </xf>
    <xf borderId="2" fillId="0" fontId="8" numFmtId="3" xfId="0" applyAlignment="1" applyBorder="1" applyFont="1" applyNumberFormat="1">
      <alignment readingOrder="0" shrinkToFit="0" vertical="bottom" wrapText="0"/>
    </xf>
    <xf borderId="6" fillId="0" fontId="6" numFmtId="0" xfId="0" applyAlignment="1" applyBorder="1" applyFont="1">
      <alignment readingOrder="0" shrinkToFit="0" vertical="bottom" wrapText="0"/>
    </xf>
    <xf borderId="7" fillId="0" fontId="9" numFmtId="3" xfId="0" applyAlignment="1" applyBorder="1" applyFont="1" applyNumberFormat="1">
      <alignment readingOrder="0" shrinkToFit="0" vertical="bottom" wrapText="0"/>
    </xf>
    <xf borderId="8" fillId="0" fontId="9" numFmtId="3" xfId="0" applyAlignment="1" applyBorder="1" applyFont="1" applyNumberFormat="1">
      <alignment readingOrder="0" shrinkToFit="0" vertical="bottom" wrapText="0"/>
    </xf>
    <xf borderId="5" fillId="0" fontId="6" numFmtId="0" xfId="0" applyAlignment="1" applyBorder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2" fillId="0" fontId="10" numFmtId="0" xfId="0" applyAlignment="1" applyBorder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3" xfId="0" applyAlignment="1" applyFont="1" applyNumberFormat="1">
      <alignment horizontal="right" readingOrder="0" shrinkToFit="0" vertical="bottom" wrapText="0"/>
    </xf>
    <xf borderId="2" fillId="0" fontId="8" numFmtId="0" xfId="0" applyAlignment="1" applyBorder="1" applyFont="1">
      <alignment readingOrder="0" shrinkToFit="0" vertical="bottom" wrapText="0"/>
    </xf>
    <xf borderId="0" fillId="0" fontId="11" numFmtId="3" xfId="0" applyAlignment="1" applyFont="1" applyNumberFormat="1">
      <alignment readingOrder="0" shrinkToFit="0" vertical="bottom" wrapText="0"/>
    </xf>
    <xf borderId="2" fillId="0" fontId="11" numFmtId="3" xfId="0" applyAlignment="1" applyBorder="1" applyFont="1" applyNumberFormat="1">
      <alignment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9" numFmtId="3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vertical="bottom"/>
    </xf>
    <xf borderId="0" fillId="0" fontId="2" numFmtId="3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9" xfId="0" applyAlignment="1" applyFont="1" applyNumberFormat="1">
      <alignment readingOrder="0" vertical="bottom"/>
    </xf>
    <xf borderId="0" fillId="0" fontId="3" numFmtId="168" xfId="0" applyFont="1" applyNumberFormat="1"/>
    <xf borderId="0" fillId="0" fontId="3" numFmtId="168" xfId="0" applyAlignment="1" applyFont="1" applyNumberFormat="1">
      <alignment readingOrder="0"/>
    </xf>
    <xf borderId="0" fillId="0" fontId="3" numFmtId="10" xfId="0" applyFont="1" applyNumberFormat="1"/>
    <xf borderId="9" fillId="4" fontId="3" numFmtId="0" xfId="0" applyAlignment="1" applyBorder="1" applyFill="1" applyFont="1">
      <alignment readingOrder="0"/>
    </xf>
    <xf borderId="9" fillId="4" fontId="3" numFmtId="0" xfId="0" applyBorder="1" applyFont="1"/>
    <xf borderId="10" fillId="4" fontId="3" numFmtId="0" xfId="0" applyBorder="1" applyFont="1"/>
    <xf borderId="0" fillId="4" fontId="3" numFmtId="0" xfId="0" applyAlignment="1" applyFont="1">
      <alignment readingOrder="0"/>
    </xf>
    <xf borderId="11" fillId="4" fontId="3" numFmtId="0" xfId="0" applyBorder="1" applyFont="1"/>
    <xf borderId="12" fillId="0" fontId="3" numFmtId="165" xfId="0" applyAlignment="1" applyBorder="1" applyFont="1" applyNumberFormat="1">
      <alignment readingOrder="0"/>
    </xf>
    <xf borderId="9" fillId="0" fontId="3" numFmtId="165" xfId="0" applyAlignment="1" applyBorder="1" applyFont="1" applyNumberFormat="1">
      <alignment readingOrder="0"/>
    </xf>
    <xf borderId="10" fillId="0" fontId="3" numFmtId="165" xfId="0" applyAlignment="1" applyBorder="1" applyFont="1" applyNumberFormat="1">
      <alignment readingOrder="0"/>
    </xf>
    <xf borderId="13" fillId="0" fontId="3" numFmtId="165" xfId="0" applyAlignment="1" applyBorder="1" applyFont="1" applyNumberFormat="1">
      <alignment readingOrder="0"/>
    </xf>
    <xf borderId="0" fillId="0" fontId="3" numFmtId="165" xfId="0" applyAlignment="1" applyFont="1" applyNumberFormat="1">
      <alignment readingOrder="0"/>
    </xf>
    <xf borderId="11" fillId="0" fontId="3" numFmtId="165" xfId="0" applyAlignment="1" applyBorder="1" applyFont="1" applyNumberFormat="1">
      <alignment readingOrder="0"/>
    </xf>
    <xf borderId="14" fillId="5" fontId="3" numFmtId="0" xfId="0" applyAlignment="1" applyBorder="1" applyFill="1" applyFont="1">
      <alignment readingOrder="0"/>
    </xf>
    <xf borderId="15" fillId="6" fontId="3" numFmtId="0" xfId="0" applyAlignment="1" applyBorder="1" applyFill="1" applyFont="1">
      <alignment readingOrder="0"/>
    </xf>
    <xf borderId="0" fillId="7" fontId="3" numFmtId="0" xfId="0" applyFill="1" applyFont="1"/>
    <xf borderId="16" fillId="6" fontId="3" numFmtId="0" xfId="0" applyBorder="1" applyFont="1"/>
    <xf borderId="13" fillId="0" fontId="3" numFmtId="165" xfId="0" applyAlignment="1" applyBorder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11" fillId="0" fontId="3" numFmtId="165" xfId="0" applyAlignment="1" applyBorder="1" applyFont="1" applyNumberFormat="1">
      <alignment horizontal="center" readingOrder="0"/>
    </xf>
    <xf borderId="0" fillId="0" fontId="3" numFmtId="165" xfId="0" applyFont="1" applyNumberFormat="1"/>
    <xf borderId="11" fillId="0" fontId="3" numFmtId="165" xfId="0" applyBorder="1" applyFont="1" applyNumberFormat="1"/>
    <xf borderId="0" fillId="8" fontId="12" numFmtId="0" xfId="0" applyAlignment="1" applyFill="1" applyFont="1">
      <alignment horizontal="left" readingOrder="0"/>
    </xf>
    <xf borderId="1" fillId="0" fontId="3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23</xdr:row>
      <xdr:rowOff>0</xdr:rowOff>
    </xdr:from>
    <xdr:ext cx="6172200" cy="34004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695325</xdr:colOff>
      <xdr:row>0</xdr:row>
      <xdr:rowOff>123825</xdr:rowOff>
    </xdr:from>
    <xdr:ext cx="3190875" cy="2867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31</xdr:row>
      <xdr:rowOff>0</xdr:rowOff>
    </xdr:from>
    <xdr:ext cx="6172200" cy="34004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590550</xdr:colOff>
      <xdr:row>0</xdr:row>
      <xdr:rowOff>0</xdr:rowOff>
    </xdr:from>
    <xdr:ext cx="6172200" cy="34004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</cols>
  <sheetData>
    <row r="1">
      <c r="A1" s="1" t="s">
        <v>0</v>
      </c>
    </row>
    <row r="2">
      <c r="A2" s="2"/>
      <c r="B2" s="3">
        <v>2001.0</v>
      </c>
      <c r="C2" s="4">
        <v>2002.0</v>
      </c>
      <c r="D2" s="4">
        <v>2003.0</v>
      </c>
      <c r="E2" s="4">
        <v>2004.0</v>
      </c>
      <c r="F2" s="4">
        <v>2005.0</v>
      </c>
      <c r="G2" s="5"/>
      <c r="H2" s="5"/>
    </row>
    <row r="3">
      <c r="A3" s="3" t="s">
        <v>1</v>
      </c>
      <c r="B3" s="6">
        <v>5462.0</v>
      </c>
      <c r="C3" s="7">
        <f t="shared" ref="C3:F3" si="1">(B3*$B$15)+B3</f>
        <v>6554.4</v>
      </c>
      <c r="D3" s="7">
        <f t="shared" si="1"/>
        <v>7865.28</v>
      </c>
      <c r="E3" s="7">
        <f t="shared" si="1"/>
        <v>9438.336</v>
      </c>
      <c r="F3" s="8">
        <f t="shared" si="1"/>
        <v>11326.0032</v>
      </c>
      <c r="G3" s="7"/>
      <c r="H3" s="7"/>
    </row>
    <row r="4">
      <c r="A4" s="3" t="s">
        <v>2</v>
      </c>
      <c r="B4" s="9">
        <v>2817.0</v>
      </c>
      <c r="C4" s="7">
        <f t="shared" ref="C4:F4" si="2">(B4*$B$17)+B4</f>
        <v>3239.55</v>
      </c>
      <c r="D4" s="7">
        <f t="shared" si="2"/>
        <v>3725.4825</v>
      </c>
      <c r="E4" s="7">
        <f t="shared" si="2"/>
        <v>4284.304875</v>
      </c>
      <c r="F4" s="8">
        <f t="shared" si="2"/>
        <v>4926.950606</v>
      </c>
      <c r="G4" s="7"/>
      <c r="H4" s="7"/>
    </row>
    <row r="5">
      <c r="A5" s="10" t="s">
        <v>3</v>
      </c>
      <c r="B5" s="11">
        <f t="shared" ref="B5:F5" si="3">B3-B4</f>
        <v>2645</v>
      </c>
      <c r="C5" s="12">
        <f t="shared" si="3"/>
        <v>3314.85</v>
      </c>
      <c r="D5" s="12">
        <f t="shared" si="3"/>
        <v>4139.7975</v>
      </c>
      <c r="E5" s="12">
        <f t="shared" si="3"/>
        <v>5154.031125</v>
      </c>
      <c r="F5" s="13">
        <f t="shared" si="3"/>
        <v>6399.052594</v>
      </c>
      <c r="G5" s="14"/>
      <c r="H5" s="14"/>
    </row>
    <row r="6">
      <c r="A6" s="3" t="s">
        <v>4</v>
      </c>
      <c r="B6" s="15"/>
      <c r="C6" s="16"/>
      <c r="D6" s="16"/>
      <c r="E6" s="16"/>
      <c r="F6" s="17"/>
      <c r="G6" s="7"/>
      <c r="H6" s="7"/>
    </row>
    <row r="7">
      <c r="A7" s="3" t="s">
        <v>5</v>
      </c>
      <c r="B7" s="9">
        <v>1183.0</v>
      </c>
      <c r="C7" s="9">
        <f t="shared" ref="C7:F7" si="4">1.1*B7</f>
        <v>1301.3</v>
      </c>
      <c r="D7" s="9">
        <f t="shared" si="4"/>
        <v>1431.43</v>
      </c>
      <c r="E7" s="9">
        <f t="shared" si="4"/>
        <v>1574.573</v>
      </c>
      <c r="F7" s="18">
        <f t="shared" si="4"/>
        <v>1732.0303</v>
      </c>
      <c r="G7" s="7"/>
      <c r="H7" s="7"/>
    </row>
    <row r="8">
      <c r="A8" s="3" t="s">
        <v>6</v>
      </c>
      <c r="B8" s="19">
        <v>560.0</v>
      </c>
      <c r="C8" s="7">
        <f t="shared" ref="C8:F8" si="5">(B8*$B$16)+B8</f>
        <v>644</v>
      </c>
      <c r="D8" s="7">
        <f t="shared" si="5"/>
        <v>740.6</v>
      </c>
      <c r="E8" s="7">
        <f t="shared" si="5"/>
        <v>851.69</v>
      </c>
      <c r="F8" s="8">
        <f t="shared" si="5"/>
        <v>979.4435</v>
      </c>
      <c r="G8" s="7"/>
      <c r="H8" s="7"/>
    </row>
    <row r="9">
      <c r="A9" s="3" t="s">
        <v>7</v>
      </c>
      <c r="B9" s="20">
        <v>400.0</v>
      </c>
      <c r="C9" s="7">
        <f t="shared" ref="C9:F9" si="6">(B9*$B$18)+B9</f>
        <v>440</v>
      </c>
      <c r="D9" s="7">
        <f t="shared" si="6"/>
        <v>484</v>
      </c>
      <c r="E9" s="7">
        <f t="shared" si="6"/>
        <v>532.4</v>
      </c>
      <c r="F9" s="8">
        <f t="shared" si="6"/>
        <v>585.64</v>
      </c>
      <c r="G9" s="7"/>
      <c r="H9" s="7"/>
    </row>
    <row r="10">
      <c r="A10" s="10" t="s">
        <v>8</v>
      </c>
      <c r="B10" s="21">
        <f t="shared" ref="B10:F10" si="7">B7+B8+B9</f>
        <v>2143</v>
      </c>
      <c r="C10" s="21">
        <f t="shared" si="7"/>
        <v>2385.3</v>
      </c>
      <c r="D10" s="21">
        <f t="shared" si="7"/>
        <v>2656.03</v>
      </c>
      <c r="E10" s="21">
        <f t="shared" si="7"/>
        <v>2958.663</v>
      </c>
      <c r="F10" s="22">
        <f t="shared" si="7"/>
        <v>3297.1138</v>
      </c>
      <c r="G10" s="7"/>
      <c r="H10" s="7"/>
    </row>
    <row r="11">
      <c r="A11" s="2"/>
      <c r="B11" s="15"/>
      <c r="C11" s="16"/>
      <c r="D11" s="16"/>
      <c r="E11" s="16"/>
      <c r="F11" s="17"/>
      <c r="G11" s="7"/>
      <c r="H11" s="7"/>
    </row>
    <row r="12">
      <c r="A12" s="3" t="s">
        <v>9</v>
      </c>
      <c r="B12" s="23">
        <f t="shared" ref="B12:F12" si="8">B5-B10</f>
        <v>502</v>
      </c>
      <c r="C12" s="24">
        <f t="shared" si="8"/>
        <v>929.55</v>
      </c>
      <c r="D12" s="24">
        <f t="shared" si="8"/>
        <v>1483.7675</v>
      </c>
      <c r="E12" s="24">
        <f t="shared" si="8"/>
        <v>2195.368125</v>
      </c>
      <c r="F12" s="25">
        <f t="shared" si="8"/>
        <v>3101.938794</v>
      </c>
      <c r="G12" s="7"/>
      <c r="H12" s="7"/>
    </row>
    <row r="13">
      <c r="A13" s="14"/>
      <c r="B13" s="14"/>
      <c r="C13" s="26"/>
      <c r="D13" s="26"/>
      <c r="E13" s="26"/>
      <c r="F13" s="26"/>
      <c r="G13" s="26"/>
      <c r="H13" s="26"/>
    </row>
    <row r="14">
      <c r="A14" s="3" t="s">
        <v>10</v>
      </c>
      <c r="B14" s="27"/>
      <c r="C14" s="28"/>
      <c r="D14" s="29"/>
      <c r="E14" s="29"/>
      <c r="F14" s="29"/>
      <c r="G14" s="29"/>
      <c r="H14" s="29"/>
    </row>
    <row r="15">
      <c r="A15" s="3" t="s">
        <v>11</v>
      </c>
      <c r="B15" s="30">
        <v>0.2</v>
      </c>
      <c r="C15" s="28"/>
      <c r="D15" s="29"/>
      <c r="E15" s="29"/>
      <c r="F15" s="29"/>
      <c r="G15" s="29"/>
      <c r="H15" s="29"/>
    </row>
    <row r="16">
      <c r="A16" s="3" t="s">
        <v>12</v>
      </c>
      <c r="B16" s="30">
        <v>0.15</v>
      </c>
      <c r="C16" s="29"/>
      <c r="D16" s="29"/>
      <c r="E16" s="29"/>
      <c r="F16" s="29"/>
      <c r="G16" s="29"/>
      <c r="H16" s="29"/>
    </row>
    <row r="17">
      <c r="A17" s="31" t="s">
        <v>13</v>
      </c>
      <c r="B17" s="32">
        <v>0.15</v>
      </c>
    </row>
    <row r="18">
      <c r="A18" s="31" t="s">
        <v>14</v>
      </c>
      <c r="B18" s="32">
        <v>0.1</v>
      </c>
    </row>
    <row r="19">
      <c r="B19" s="33"/>
    </row>
    <row r="20">
      <c r="A20" s="31" t="s">
        <v>15</v>
      </c>
      <c r="B20" s="34">
        <f>SUM(C21:F21)/4</f>
        <v>0.1981739698</v>
      </c>
    </row>
    <row r="21">
      <c r="A21" s="31" t="s">
        <v>16</v>
      </c>
      <c r="B21" s="35">
        <v>0.0</v>
      </c>
      <c r="C21" s="35">
        <f t="shared" ref="C21:F21" si="9">(C5-B5)/C5</f>
        <v>0.2020755087</v>
      </c>
      <c r="D21" s="35">
        <f t="shared" si="9"/>
        <v>0.1992724282</v>
      </c>
      <c r="E21" s="35">
        <f t="shared" si="9"/>
        <v>0.1967845363</v>
      </c>
      <c r="F21" s="35">
        <f t="shared" si="9"/>
        <v>0.1945634061</v>
      </c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</cols>
  <sheetData>
    <row r="1">
      <c r="A1" s="36"/>
      <c r="B1" s="37">
        <v>2001.0</v>
      </c>
      <c r="C1" s="37">
        <v>2002.0</v>
      </c>
      <c r="D1" s="37">
        <v>2003.0</v>
      </c>
      <c r="E1" s="37">
        <v>2004.0</v>
      </c>
      <c r="F1" s="38">
        <v>2005.0</v>
      </c>
    </row>
    <row r="2">
      <c r="A2" s="39" t="s">
        <v>17</v>
      </c>
      <c r="B2" s="40"/>
      <c r="C2" s="41"/>
      <c r="D2" s="42"/>
      <c r="E2" s="42"/>
      <c r="F2" s="43"/>
    </row>
    <row r="3">
      <c r="A3" s="44" t="s">
        <v>18</v>
      </c>
      <c r="B3" s="45">
        <v>463.0</v>
      </c>
      <c r="C3" s="45">
        <f t="shared" ref="C3:F3" si="1">(B3*$B$20)+B3</f>
        <v>555.6</v>
      </c>
      <c r="D3" s="45">
        <f t="shared" si="1"/>
        <v>666.72</v>
      </c>
      <c r="E3" s="45">
        <f t="shared" si="1"/>
        <v>800.064</v>
      </c>
      <c r="F3" s="46">
        <f t="shared" si="1"/>
        <v>960.0768</v>
      </c>
    </row>
    <row r="4">
      <c r="A4" s="44" t="s">
        <v>19</v>
      </c>
      <c r="B4" s="45">
        <v>554.0</v>
      </c>
      <c r="C4" s="45">
        <f t="shared" ref="C4:F4" si="2">(B4*$B$21)+B4</f>
        <v>565.08</v>
      </c>
      <c r="D4" s="45">
        <f t="shared" si="2"/>
        <v>576.3816</v>
      </c>
      <c r="E4" s="45">
        <f t="shared" si="2"/>
        <v>587.909232</v>
      </c>
      <c r="F4" s="46">
        <f t="shared" si="2"/>
        <v>599.6674166</v>
      </c>
    </row>
    <row r="5">
      <c r="A5" s="44" t="s">
        <v>20</v>
      </c>
      <c r="B5" s="45">
        <v>-401.0</v>
      </c>
      <c r="C5" s="45">
        <f t="shared" ref="C5:F5" si="3">(B5*$B$22)+B5</f>
        <v>-441.1</v>
      </c>
      <c r="D5" s="45">
        <f t="shared" si="3"/>
        <v>-485.21</v>
      </c>
      <c r="E5" s="45">
        <f t="shared" si="3"/>
        <v>-533.731</v>
      </c>
      <c r="F5" s="46">
        <f t="shared" si="3"/>
        <v>-587.1041</v>
      </c>
    </row>
    <row r="6">
      <c r="A6" s="47" t="s">
        <v>21</v>
      </c>
      <c r="B6" s="48">
        <f t="shared" ref="B6:F6" si="4">B3+B4+B5</f>
        <v>616</v>
      </c>
      <c r="C6" s="48">
        <f t="shared" si="4"/>
        <v>679.58</v>
      </c>
      <c r="D6" s="48">
        <f t="shared" si="4"/>
        <v>757.8916</v>
      </c>
      <c r="E6" s="48">
        <f t="shared" si="4"/>
        <v>854.242232</v>
      </c>
      <c r="F6" s="49">
        <f t="shared" si="4"/>
        <v>972.6401166</v>
      </c>
    </row>
    <row r="7">
      <c r="A7" s="50"/>
      <c r="B7" s="51"/>
      <c r="C7" s="51"/>
      <c r="D7" s="51"/>
      <c r="E7" s="51"/>
      <c r="F7" s="52"/>
    </row>
    <row r="8">
      <c r="A8" s="39" t="s">
        <v>22</v>
      </c>
      <c r="B8" s="42"/>
      <c r="C8" s="42"/>
      <c r="D8" s="42"/>
      <c r="E8" s="42"/>
      <c r="F8" s="43"/>
    </row>
    <row r="9">
      <c r="A9" s="44" t="s">
        <v>23</v>
      </c>
      <c r="B9" s="45">
        <v>-433.0</v>
      </c>
      <c r="C9" s="45">
        <f t="shared" ref="C9:D9" si="5">(B9*$B$23)+B9</f>
        <v>-476.3</v>
      </c>
      <c r="D9" s="45">
        <f t="shared" si="5"/>
        <v>-523.93</v>
      </c>
      <c r="E9" s="45">
        <f t="shared" ref="E9:F9" si="6">(D9*$D$23)+D9</f>
        <v>-471.537</v>
      </c>
      <c r="F9" s="46">
        <f t="shared" si="6"/>
        <v>-424.3833</v>
      </c>
    </row>
    <row r="10">
      <c r="A10" s="47" t="s">
        <v>24</v>
      </c>
      <c r="B10" s="48">
        <f t="shared" ref="B10:F10" si="7">B9</f>
        <v>-433</v>
      </c>
      <c r="C10" s="48">
        <f t="shared" si="7"/>
        <v>-476.3</v>
      </c>
      <c r="D10" s="48">
        <f t="shared" si="7"/>
        <v>-523.93</v>
      </c>
      <c r="E10" s="48">
        <f t="shared" si="7"/>
        <v>-471.537</v>
      </c>
      <c r="F10" s="49">
        <f t="shared" si="7"/>
        <v>-424.3833</v>
      </c>
    </row>
    <row r="11">
      <c r="A11" s="50"/>
      <c r="B11" s="51"/>
      <c r="C11" s="51"/>
      <c r="D11" s="51"/>
      <c r="E11" s="51"/>
      <c r="F11" s="52"/>
    </row>
    <row r="12">
      <c r="A12" s="39" t="s">
        <v>25</v>
      </c>
      <c r="B12" s="42"/>
      <c r="C12" s="42"/>
      <c r="D12" s="42"/>
      <c r="E12" s="42"/>
      <c r="F12" s="43"/>
    </row>
    <row r="13">
      <c r="A13" s="44" t="s">
        <v>26</v>
      </c>
      <c r="B13" s="53">
        <v>-7.0</v>
      </c>
      <c r="C13" s="53">
        <f>300</f>
        <v>300</v>
      </c>
      <c r="D13" s="54">
        <v>200.0</v>
      </c>
      <c r="E13" s="53">
        <v>-50.0</v>
      </c>
      <c r="F13" s="55">
        <v>-50.0</v>
      </c>
    </row>
    <row r="14">
      <c r="A14" s="47" t="s">
        <v>27</v>
      </c>
      <c r="B14" s="48">
        <f t="shared" ref="B14:F14" si="8">B13</f>
        <v>-7</v>
      </c>
      <c r="C14" s="48">
        <f t="shared" si="8"/>
        <v>300</v>
      </c>
      <c r="D14" s="48">
        <f t="shared" si="8"/>
        <v>200</v>
      </c>
      <c r="E14" s="48">
        <f t="shared" si="8"/>
        <v>-50</v>
      </c>
      <c r="F14" s="49">
        <f t="shared" si="8"/>
        <v>-50</v>
      </c>
    </row>
    <row r="15">
      <c r="A15" s="50"/>
      <c r="B15" s="51"/>
      <c r="C15" s="51"/>
      <c r="D15" s="51"/>
      <c r="E15" s="51"/>
      <c r="F15" s="52"/>
    </row>
    <row r="16">
      <c r="A16" s="44" t="s">
        <v>28</v>
      </c>
      <c r="B16" s="56">
        <f t="shared" ref="B16:F16" si="9">B6+B10+B14</f>
        <v>176</v>
      </c>
      <c r="C16" s="56">
        <f t="shared" si="9"/>
        <v>503.28</v>
      </c>
      <c r="D16" s="56">
        <f t="shared" si="9"/>
        <v>433.9616</v>
      </c>
      <c r="E16" s="56">
        <f t="shared" si="9"/>
        <v>332.705232</v>
      </c>
      <c r="F16" s="57">
        <f t="shared" si="9"/>
        <v>498.2568166</v>
      </c>
    </row>
    <row r="17">
      <c r="A17" s="44" t="s">
        <v>29</v>
      </c>
      <c r="B17" s="53">
        <v>131.0</v>
      </c>
      <c r="C17" s="45">
        <f t="shared" ref="C17:F17" si="10">B16</f>
        <v>176</v>
      </c>
      <c r="D17" s="45">
        <f t="shared" si="10"/>
        <v>503.28</v>
      </c>
      <c r="E17" s="45">
        <f t="shared" si="10"/>
        <v>433.9616</v>
      </c>
      <c r="F17" s="46">
        <f t="shared" si="10"/>
        <v>332.705232</v>
      </c>
    </row>
    <row r="18">
      <c r="A18" s="58" t="s">
        <v>30</v>
      </c>
      <c r="B18" s="59">
        <f t="shared" ref="B18:F18" si="11">B16+B17</f>
        <v>307</v>
      </c>
      <c r="C18" s="59">
        <f t="shared" si="11"/>
        <v>679.28</v>
      </c>
      <c r="D18" s="59">
        <f t="shared" si="11"/>
        <v>937.2416</v>
      </c>
      <c r="E18" s="59">
        <f t="shared" si="11"/>
        <v>766.666832</v>
      </c>
      <c r="F18" s="59">
        <f t="shared" si="11"/>
        <v>830.9620486</v>
      </c>
    </row>
    <row r="20">
      <c r="A20" s="31" t="s">
        <v>31</v>
      </c>
      <c r="B20" s="32">
        <v>0.2</v>
      </c>
    </row>
    <row r="21">
      <c r="A21" s="31" t="s">
        <v>32</v>
      </c>
      <c r="B21" s="32">
        <v>0.02</v>
      </c>
    </row>
    <row r="22">
      <c r="A22" s="31" t="s">
        <v>33</v>
      </c>
      <c r="B22" s="32">
        <v>0.1</v>
      </c>
    </row>
    <row r="23">
      <c r="A23" s="31" t="s">
        <v>34</v>
      </c>
      <c r="B23" s="32">
        <v>0.1</v>
      </c>
      <c r="C23" s="31" t="s">
        <v>35</v>
      </c>
      <c r="D23" s="32">
        <v>-0.1</v>
      </c>
    </row>
    <row r="24">
      <c r="A24" s="31" t="s">
        <v>36</v>
      </c>
    </row>
    <row r="25">
      <c r="A25" s="31" t="s"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</cols>
  <sheetData>
    <row r="1">
      <c r="A1" s="1" t="s">
        <v>0</v>
      </c>
    </row>
    <row r="2">
      <c r="A2" s="5"/>
    </row>
    <row r="3">
      <c r="A3" s="14"/>
      <c r="B3" s="14"/>
      <c r="C3" s="14"/>
      <c r="D3" s="14"/>
      <c r="E3" s="14"/>
      <c r="F3" s="14"/>
      <c r="G3" s="14"/>
      <c r="H3" s="14"/>
    </row>
    <row r="4">
      <c r="A4" s="14" t="s">
        <v>38</v>
      </c>
      <c r="B4" s="20">
        <v>2001.0</v>
      </c>
      <c r="C4" s="60">
        <v>2002.0</v>
      </c>
      <c r="D4" s="60">
        <v>2003.0</v>
      </c>
      <c r="E4" s="60">
        <v>2004.0</v>
      </c>
      <c r="F4" s="60">
        <v>2005.0</v>
      </c>
      <c r="G4" s="5"/>
      <c r="H4" s="5"/>
    </row>
    <row r="5">
      <c r="A5" s="61"/>
      <c r="B5" s="61"/>
      <c r="C5" s="14"/>
      <c r="D5" s="14"/>
      <c r="E5" s="14"/>
      <c r="F5" s="14"/>
      <c r="G5" s="14"/>
      <c r="H5" s="14"/>
    </row>
    <row r="6">
      <c r="A6" s="20" t="s">
        <v>1</v>
      </c>
      <c r="B6" s="6">
        <v>5462.0</v>
      </c>
      <c r="C6" s="7">
        <f t="shared" ref="C6:F6" si="1">B16+(B6*$B$20)+B6</f>
        <v>5964</v>
      </c>
      <c r="D6" s="7">
        <f t="shared" si="1"/>
        <v>6849.7</v>
      </c>
      <c r="E6" s="7">
        <f t="shared" si="1"/>
        <v>8490.97</v>
      </c>
      <c r="F6" s="7">
        <f t="shared" si="1"/>
        <v>11630.367</v>
      </c>
      <c r="G6" s="7"/>
      <c r="H6" s="7"/>
    </row>
    <row r="7">
      <c r="A7" s="20" t="s">
        <v>2</v>
      </c>
      <c r="B7" s="9">
        <v>2817.0</v>
      </c>
      <c r="C7" s="7">
        <f t="shared" ref="C7:F7" si="2">(B7*$B$22)+B7</f>
        <v>2817</v>
      </c>
      <c r="D7" s="7">
        <f t="shared" si="2"/>
        <v>2817</v>
      </c>
      <c r="E7" s="7">
        <f t="shared" si="2"/>
        <v>2817</v>
      </c>
      <c r="F7" s="7">
        <f t="shared" si="2"/>
        <v>2817</v>
      </c>
      <c r="G7" s="7"/>
      <c r="H7" s="7"/>
    </row>
    <row r="8">
      <c r="A8" s="62" t="s">
        <v>3</v>
      </c>
      <c r="B8" s="63">
        <f t="shared" ref="B8:F8" si="3">B6-B7</f>
        <v>2645</v>
      </c>
      <c r="C8" s="29">
        <f t="shared" si="3"/>
        <v>3147</v>
      </c>
      <c r="D8" s="29">
        <f t="shared" si="3"/>
        <v>4032.7</v>
      </c>
      <c r="E8" s="29">
        <f t="shared" si="3"/>
        <v>5673.97</v>
      </c>
      <c r="F8" s="29">
        <f t="shared" si="3"/>
        <v>8813.367</v>
      </c>
      <c r="G8" s="14"/>
      <c r="H8" s="14"/>
    </row>
    <row r="9">
      <c r="A9" s="14"/>
      <c r="B9" s="14"/>
      <c r="C9" s="7"/>
      <c r="D9" s="7"/>
      <c r="E9" s="7"/>
      <c r="F9" s="7"/>
      <c r="G9" s="7"/>
      <c r="H9" s="7"/>
    </row>
    <row r="10">
      <c r="A10" s="20" t="s">
        <v>4</v>
      </c>
      <c r="B10" s="14"/>
      <c r="C10" s="7"/>
      <c r="D10" s="7"/>
      <c r="E10" s="7"/>
      <c r="F10" s="7"/>
      <c r="G10" s="7"/>
      <c r="H10" s="7"/>
    </row>
    <row r="11">
      <c r="A11" s="20" t="s">
        <v>5</v>
      </c>
      <c r="B11" s="9">
        <v>1183.0</v>
      </c>
      <c r="C11" s="9">
        <f t="shared" ref="C11:F11" si="4">1.1*B11</f>
        <v>1301.3</v>
      </c>
      <c r="D11" s="9">
        <f t="shared" si="4"/>
        <v>1431.43</v>
      </c>
      <c r="E11" s="9">
        <f t="shared" si="4"/>
        <v>1574.573</v>
      </c>
      <c r="F11" s="9">
        <f t="shared" si="4"/>
        <v>1732.0303</v>
      </c>
      <c r="G11" s="7"/>
      <c r="H11" s="7"/>
    </row>
    <row r="12">
      <c r="A12" s="20" t="s">
        <v>6</v>
      </c>
      <c r="B12" s="19">
        <v>560.0</v>
      </c>
      <c r="C12" s="7">
        <f t="shared" ref="C12:F12" si="5">(B12*$B$21)+B12</f>
        <v>560</v>
      </c>
      <c r="D12" s="7">
        <f t="shared" si="5"/>
        <v>560</v>
      </c>
      <c r="E12" s="7">
        <f t="shared" si="5"/>
        <v>560</v>
      </c>
      <c r="F12" s="7">
        <f t="shared" si="5"/>
        <v>560</v>
      </c>
      <c r="G12" s="7"/>
      <c r="H12" s="7"/>
    </row>
    <row r="13">
      <c r="A13" s="20" t="s">
        <v>7</v>
      </c>
      <c r="B13" s="20">
        <v>400.0</v>
      </c>
      <c r="C13" s="7">
        <f t="shared" ref="C13:F13" si="6">(B13*$B$23)+B13</f>
        <v>400</v>
      </c>
      <c r="D13" s="7">
        <f t="shared" si="6"/>
        <v>400</v>
      </c>
      <c r="E13" s="7">
        <f t="shared" si="6"/>
        <v>400</v>
      </c>
      <c r="F13" s="7">
        <f t="shared" si="6"/>
        <v>400</v>
      </c>
      <c r="G13" s="7"/>
      <c r="H13" s="7"/>
    </row>
    <row r="14">
      <c r="A14" s="62" t="s">
        <v>8</v>
      </c>
      <c r="B14" s="64">
        <f t="shared" ref="B14:F14" si="7">B11+B12+B13</f>
        <v>2143</v>
      </c>
      <c r="C14" s="64">
        <f t="shared" si="7"/>
        <v>2261.3</v>
      </c>
      <c r="D14" s="64">
        <f t="shared" si="7"/>
        <v>2391.43</v>
      </c>
      <c r="E14" s="64">
        <f t="shared" si="7"/>
        <v>2534.573</v>
      </c>
      <c r="F14" s="64">
        <f t="shared" si="7"/>
        <v>2692.0303</v>
      </c>
      <c r="G14" s="7"/>
      <c r="H14" s="7"/>
    </row>
    <row r="15">
      <c r="A15" s="14"/>
      <c r="B15" s="14"/>
      <c r="C15" s="7"/>
      <c r="D15" s="7"/>
      <c r="E15" s="7"/>
      <c r="F15" s="7"/>
      <c r="G15" s="7"/>
      <c r="H15" s="7"/>
    </row>
    <row r="16">
      <c r="A16" s="20" t="s">
        <v>9</v>
      </c>
      <c r="B16" s="65">
        <f t="shared" ref="B16:F16" si="8">B8-B14</f>
        <v>502</v>
      </c>
      <c r="C16" s="7">
        <f t="shared" si="8"/>
        <v>885.7</v>
      </c>
      <c r="D16" s="7">
        <f t="shared" si="8"/>
        <v>1641.27</v>
      </c>
      <c r="E16" s="7">
        <f t="shared" si="8"/>
        <v>3139.397</v>
      </c>
      <c r="F16" s="7">
        <f t="shared" si="8"/>
        <v>6121.3367</v>
      </c>
      <c r="G16" s="7"/>
      <c r="H16" s="7"/>
    </row>
    <row r="17">
      <c r="A17" s="14"/>
      <c r="B17" s="14"/>
      <c r="C17" s="7"/>
      <c r="D17" s="7"/>
      <c r="E17" s="7"/>
      <c r="F17" s="7"/>
      <c r="G17" s="7"/>
      <c r="H17" s="7"/>
    </row>
    <row r="18">
      <c r="A18" s="14"/>
      <c r="B18" s="14"/>
      <c r="C18" s="26"/>
      <c r="D18" s="26"/>
      <c r="E18" s="26"/>
      <c r="F18" s="26"/>
      <c r="G18" s="26"/>
      <c r="H18" s="26"/>
    </row>
    <row r="19">
      <c r="A19" s="20" t="s">
        <v>10</v>
      </c>
      <c r="B19" s="14"/>
      <c r="C19" s="28"/>
      <c r="D19" s="29"/>
      <c r="E19" s="29"/>
      <c r="F19" s="29"/>
      <c r="G19" s="29"/>
      <c r="H19" s="29"/>
    </row>
    <row r="20">
      <c r="A20" s="20" t="s">
        <v>11</v>
      </c>
      <c r="B20" s="66">
        <v>0.0</v>
      </c>
      <c r="C20" s="28"/>
      <c r="D20" s="29"/>
      <c r="E20" s="29"/>
      <c r="F20" s="29"/>
      <c r="G20" s="29"/>
      <c r="H20" s="29"/>
    </row>
    <row r="21">
      <c r="A21" s="20" t="s">
        <v>12</v>
      </c>
      <c r="B21" s="66">
        <v>0.0</v>
      </c>
      <c r="C21" s="29"/>
      <c r="D21" s="29"/>
      <c r="E21" s="29"/>
      <c r="F21" s="29"/>
      <c r="G21" s="29"/>
      <c r="H21" s="29"/>
    </row>
    <row r="22">
      <c r="A22" s="19" t="s">
        <v>13</v>
      </c>
      <c r="B22" s="33">
        <v>0.0</v>
      </c>
    </row>
    <row r="23">
      <c r="A23" s="19" t="s">
        <v>14</v>
      </c>
      <c r="B23" s="33">
        <v>0.0</v>
      </c>
    </row>
    <row r="24">
      <c r="A24" s="19" t="s">
        <v>39</v>
      </c>
      <c r="B24" s="33"/>
    </row>
    <row r="25">
      <c r="B25" s="67"/>
    </row>
    <row r="26">
      <c r="A26" s="19" t="s">
        <v>40</v>
      </c>
      <c r="B26" s="68">
        <f>1.3+10.5</f>
        <v>11.8</v>
      </c>
    </row>
    <row r="28">
      <c r="A28" s="19" t="s">
        <v>41</v>
      </c>
      <c r="B28" s="69">
        <f t="shared" ref="B28:F28" si="9">B16/$B$26*100</f>
        <v>4254.237288</v>
      </c>
      <c r="C28" s="69">
        <f t="shared" si="9"/>
        <v>7505.932203</v>
      </c>
      <c r="D28" s="69">
        <f t="shared" si="9"/>
        <v>13909.0678</v>
      </c>
      <c r="E28" s="69">
        <f t="shared" si="9"/>
        <v>26605.05932</v>
      </c>
      <c r="F28" s="69">
        <f t="shared" si="9"/>
        <v>51875.73475</v>
      </c>
      <c r="G28" s="69"/>
    </row>
  </sheetData>
  <mergeCells count="2">
    <mergeCell ref="A1:H1"/>
    <mergeCell ref="A2:H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13"/>
    <col customWidth="1" min="7" max="7" width="6.38"/>
    <col customWidth="1" min="8" max="8" width="22.5"/>
  </cols>
  <sheetData>
    <row r="19">
      <c r="A19" s="70" t="s">
        <v>42</v>
      </c>
      <c r="B19" s="71"/>
      <c r="C19" s="71"/>
      <c r="D19" s="71"/>
      <c r="E19" s="71"/>
      <c r="F19" s="71"/>
      <c r="G19" s="72"/>
    </row>
    <row r="20">
      <c r="A20" s="73" t="s">
        <v>43</v>
      </c>
      <c r="B20" s="73">
        <v>2001.0</v>
      </c>
      <c r="C20" s="73">
        <v>2002.0</v>
      </c>
      <c r="D20" s="73">
        <v>2003.0</v>
      </c>
      <c r="E20" s="73">
        <v>2004.0</v>
      </c>
      <c r="F20" s="73">
        <v>2005.0</v>
      </c>
      <c r="G20" s="74"/>
    </row>
    <row r="21">
      <c r="A21" s="19" t="s">
        <v>44</v>
      </c>
      <c r="B21" s="75">
        <v>74000.0</v>
      </c>
      <c r="C21" s="76">
        <f t="shared" ref="C21:F21" si="1">B21*1.01</f>
        <v>74740</v>
      </c>
      <c r="D21" s="76">
        <f t="shared" si="1"/>
        <v>75487.4</v>
      </c>
      <c r="E21" s="76">
        <f t="shared" si="1"/>
        <v>76242.274</v>
      </c>
      <c r="F21" s="77">
        <f t="shared" si="1"/>
        <v>77004.69674</v>
      </c>
      <c r="G21" s="74"/>
    </row>
    <row r="22">
      <c r="A22" s="19" t="s">
        <v>45</v>
      </c>
      <c r="B22" s="78">
        <v>60000.0</v>
      </c>
      <c r="C22" s="79">
        <f t="shared" ref="C22:F22" si="2">B22*1.01</f>
        <v>60600</v>
      </c>
      <c r="D22" s="79">
        <f t="shared" si="2"/>
        <v>61206</v>
      </c>
      <c r="E22" s="79">
        <f t="shared" si="2"/>
        <v>61818.06</v>
      </c>
      <c r="F22" s="80">
        <f t="shared" si="2"/>
        <v>62436.2406</v>
      </c>
      <c r="G22" s="74"/>
      <c r="H22" s="81" t="s">
        <v>46</v>
      </c>
    </row>
    <row r="23">
      <c r="A23" s="19" t="s">
        <v>47</v>
      </c>
      <c r="B23" s="78">
        <f>3*74000</f>
        <v>222000</v>
      </c>
      <c r="C23" s="79">
        <f t="shared" ref="C23:F23" si="3">B23*1.01</f>
        <v>224220</v>
      </c>
      <c r="D23" s="79">
        <f t="shared" si="3"/>
        <v>226462.2</v>
      </c>
      <c r="E23" s="79">
        <f t="shared" si="3"/>
        <v>228726.822</v>
      </c>
      <c r="F23" s="80">
        <f t="shared" si="3"/>
        <v>231014.0902</v>
      </c>
      <c r="G23" s="74"/>
      <c r="H23" s="82" t="s">
        <v>48</v>
      </c>
      <c r="I23" s="83"/>
      <c r="J23" s="83"/>
    </row>
    <row r="24">
      <c r="A24" s="19" t="s">
        <v>49</v>
      </c>
      <c r="B24" s="78">
        <v>250000.0</v>
      </c>
      <c r="C24" s="79">
        <f t="shared" ref="C24:F24" si="4">B24*1.01</f>
        <v>252500</v>
      </c>
      <c r="D24" s="79">
        <f t="shared" si="4"/>
        <v>255025</v>
      </c>
      <c r="E24" s="79">
        <f t="shared" si="4"/>
        <v>257575.25</v>
      </c>
      <c r="F24" s="80">
        <f t="shared" si="4"/>
        <v>260151.0025</v>
      </c>
      <c r="G24" s="74"/>
      <c r="H24" s="82" t="s">
        <v>50</v>
      </c>
      <c r="I24" s="83"/>
      <c r="J24" s="83"/>
    </row>
    <row r="25">
      <c r="A25" s="19" t="s">
        <v>51</v>
      </c>
      <c r="B25" s="78">
        <f>4*74000</f>
        <v>296000</v>
      </c>
      <c r="C25" s="79">
        <f t="shared" ref="C25:F25" si="5">B25*1.01</f>
        <v>298960</v>
      </c>
      <c r="D25" s="79">
        <f t="shared" si="5"/>
        <v>301949.6</v>
      </c>
      <c r="E25" s="79">
        <f t="shared" si="5"/>
        <v>304969.096</v>
      </c>
      <c r="F25" s="80">
        <f t="shared" si="5"/>
        <v>308018.787</v>
      </c>
      <c r="G25" s="74"/>
      <c r="H25" s="82" t="s">
        <v>52</v>
      </c>
      <c r="I25" s="83"/>
      <c r="J25" s="83"/>
    </row>
    <row r="26">
      <c r="A26" s="19" t="s">
        <v>53</v>
      </c>
      <c r="B26" s="78">
        <v>250000.0</v>
      </c>
      <c r="C26" s="79">
        <f t="shared" ref="C26:F26" si="6">B26*1.01</f>
        <v>252500</v>
      </c>
      <c r="D26" s="79">
        <f t="shared" si="6"/>
        <v>255025</v>
      </c>
      <c r="E26" s="79">
        <f t="shared" si="6"/>
        <v>257575.25</v>
      </c>
      <c r="F26" s="80">
        <f t="shared" si="6"/>
        <v>260151.0025</v>
      </c>
      <c r="G26" s="74"/>
      <c r="H26" s="84"/>
      <c r="I26" s="83"/>
      <c r="J26" s="83"/>
    </row>
    <row r="27">
      <c r="A27" s="19" t="s">
        <v>54</v>
      </c>
      <c r="B27" s="78">
        <v>235000.0</v>
      </c>
      <c r="C27" s="79">
        <f t="shared" ref="C27:F27" si="7">B27*1.01</f>
        <v>237350</v>
      </c>
      <c r="D27" s="79">
        <f t="shared" si="7"/>
        <v>239723.5</v>
      </c>
      <c r="E27" s="79">
        <f t="shared" si="7"/>
        <v>242120.735</v>
      </c>
      <c r="F27" s="80">
        <f t="shared" si="7"/>
        <v>244541.9424</v>
      </c>
      <c r="G27" s="74"/>
    </row>
    <row r="28">
      <c r="A28" s="19" t="s">
        <v>55</v>
      </c>
      <c r="B28" s="78">
        <v>10000.0</v>
      </c>
      <c r="C28" s="79">
        <f t="shared" ref="C28:F28" si="8">B28*1.01</f>
        <v>10100</v>
      </c>
      <c r="D28" s="79">
        <f t="shared" si="8"/>
        <v>10201</v>
      </c>
      <c r="E28" s="79">
        <f t="shared" si="8"/>
        <v>10303.01</v>
      </c>
      <c r="F28" s="80">
        <f t="shared" si="8"/>
        <v>10406.0401</v>
      </c>
      <c r="G28" s="74"/>
    </row>
    <row r="29">
      <c r="A29" s="19" t="s">
        <v>56</v>
      </c>
      <c r="B29" s="78">
        <v>120000.0</v>
      </c>
      <c r="C29" s="79">
        <f t="shared" ref="C29:F29" si="9">B29*1.01</f>
        <v>121200</v>
      </c>
      <c r="D29" s="79">
        <f t="shared" si="9"/>
        <v>122412</v>
      </c>
      <c r="E29" s="79">
        <f t="shared" si="9"/>
        <v>123636.12</v>
      </c>
      <c r="F29" s="80">
        <f t="shared" si="9"/>
        <v>124872.4812</v>
      </c>
      <c r="G29" s="74"/>
    </row>
    <row r="30">
      <c r="A30" s="19" t="s">
        <v>57</v>
      </c>
      <c r="B30" s="78">
        <v>50000.0</v>
      </c>
      <c r="C30" s="79">
        <f t="shared" ref="C30:F30" si="10">B30*1.01</f>
        <v>50500</v>
      </c>
      <c r="D30" s="79">
        <f t="shared" si="10"/>
        <v>51005</v>
      </c>
      <c r="E30" s="79">
        <f t="shared" si="10"/>
        <v>51515.05</v>
      </c>
      <c r="F30" s="80">
        <f t="shared" si="10"/>
        <v>52030.2005</v>
      </c>
      <c r="G30" s="74"/>
    </row>
    <row r="31">
      <c r="A31" s="19" t="s">
        <v>58</v>
      </c>
      <c r="B31" s="78">
        <v>300000.0</v>
      </c>
      <c r="C31" s="79">
        <f t="shared" ref="C31:F31" si="11">B31*1.01</f>
        <v>303000</v>
      </c>
      <c r="D31" s="79">
        <f t="shared" si="11"/>
        <v>306030</v>
      </c>
      <c r="E31" s="79">
        <f t="shared" si="11"/>
        <v>309090.3</v>
      </c>
      <c r="F31" s="80">
        <f t="shared" si="11"/>
        <v>312181.203</v>
      </c>
      <c r="G31" s="74"/>
    </row>
    <row r="32">
      <c r="A32" s="19" t="s">
        <v>59</v>
      </c>
      <c r="B32" s="85" t="s">
        <v>60</v>
      </c>
      <c r="C32" s="86" t="s">
        <v>60</v>
      </c>
      <c r="D32" s="86" t="s">
        <v>60</v>
      </c>
      <c r="E32" s="86" t="s">
        <v>60</v>
      </c>
      <c r="F32" s="87" t="s">
        <v>60</v>
      </c>
      <c r="G32" s="74"/>
    </row>
    <row r="33">
      <c r="A33" s="19" t="s">
        <v>61</v>
      </c>
      <c r="B33" s="78">
        <v>20000.0</v>
      </c>
      <c r="C33" s="79">
        <v>10000.0</v>
      </c>
      <c r="D33" s="88"/>
      <c r="E33" s="88"/>
      <c r="F33" s="89"/>
      <c r="G33" s="74"/>
    </row>
    <row r="34">
      <c r="A34" s="19" t="s">
        <v>62</v>
      </c>
      <c r="B34" s="78"/>
      <c r="C34" s="88"/>
      <c r="D34" s="88"/>
      <c r="E34" s="88"/>
      <c r="F34" s="89"/>
      <c r="G34" s="74"/>
    </row>
    <row r="35">
      <c r="A35" s="19" t="s">
        <v>63</v>
      </c>
      <c r="B35" s="78">
        <v>400000.0</v>
      </c>
      <c r="C35" s="79">
        <v>400000.0</v>
      </c>
      <c r="D35" s="79">
        <v>400000.0</v>
      </c>
      <c r="E35" s="79">
        <v>400000.0</v>
      </c>
      <c r="F35" s="80">
        <v>400000.0</v>
      </c>
      <c r="G35" s="74"/>
    </row>
    <row r="36">
      <c r="A36" s="90" t="s">
        <v>64</v>
      </c>
      <c r="B36" s="78">
        <v>400000.0</v>
      </c>
      <c r="C36" s="79">
        <v>400000.0</v>
      </c>
      <c r="D36" s="79">
        <v>400000.0</v>
      </c>
      <c r="E36" s="79">
        <v>400000.0</v>
      </c>
      <c r="F36" s="80">
        <v>400000.0</v>
      </c>
      <c r="G36" s="74"/>
    </row>
    <row r="37">
      <c r="A37" s="19" t="s">
        <v>65</v>
      </c>
      <c r="B37" s="78">
        <v>400000.0</v>
      </c>
      <c r="C37" s="79">
        <v>400000.0</v>
      </c>
      <c r="D37" s="79">
        <v>400000.0</v>
      </c>
      <c r="E37" s="79">
        <v>400000.0</v>
      </c>
      <c r="F37" s="80">
        <v>400000.0</v>
      </c>
      <c r="G37" s="74"/>
    </row>
    <row r="38">
      <c r="A38" s="90" t="s">
        <v>66</v>
      </c>
      <c r="B38" s="78">
        <v>400000.0</v>
      </c>
      <c r="C38" s="79">
        <v>400000.0</v>
      </c>
      <c r="D38" s="79">
        <v>400000.0</v>
      </c>
      <c r="E38" s="79">
        <v>400000.0</v>
      </c>
      <c r="F38" s="80">
        <v>400000.0</v>
      </c>
      <c r="G38" s="74"/>
    </row>
    <row r="39">
      <c r="A39" s="31" t="s">
        <v>67</v>
      </c>
      <c r="B39" s="91">
        <f t="shared" ref="B39:F39" si="12">SUM(B21:B38)</f>
        <v>3487000</v>
      </c>
      <c r="C39" s="91">
        <f t="shared" si="12"/>
        <v>3495670</v>
      </c>
      <c r="D39" s="91">
        <f t="shared" si="12"/>
        <v>3504526.7</v>
      </c>
      <c r="E39" s="91">
        <f t="shared" si="12"/>
        <v>3523571.967</v>
      </c>
      <c r="F39" s="91">
        <f t="shared" si="12"/>
        <v>3542807.687</v>
      </c>
      <c r="G39" s="74"/>
    </row>
  </sheetData>
  <drawing r:id="rId1"/>
</worksheet>
</file>