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bangli/Desktop/REPO/rent-or-buy.homes/reference/"/>
    </mc:Choice>
  </mc:AlternateContent>
  <xr:revisionPtr revIDLastSave="0" documentId="13_ncr:1_{2E8FB4E1-E87C-0B45-8FF7-3F4FCB38D28B}" xr6:coauthVersionLast="47" xr6:coauthVersionMax="47" xr10:uidLastSave="{00000000-0000-0000-0000-000000000000}"/>
  <bookViews>
    <workbookView xWindow="18780" yWindow="500" windowWidth="41380" windowHeight="33340" xr2:uid="{4FAA1B2D-A5BE-A648-AE57-B290D09E19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1" l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5" i="1"/>
  <c r="X5" i="1"/>
  <c r="D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5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D24" i="1"/>
  <c r="C24" i="1"/>
  <c r="C20" i="1"/>
  <c r="L10" i="1" s="1"/>
  <c r="O6" i="1"/>
  <c r="N6" i="1" s="1"/>
  <c r="O7" i="1"/>
  <c r="N7" i="1" s="1"/>
  <c r="O8" i="1"/>
  <c r="N8" i="1" s="1"/>
  <c r="O9" i="1"/>
  <c r="N9" i="1" s="1"/>
  <c r="O10" i="1"/>
  <c r="N10" i="1" s="1"/>
  <c r="O11" i="1"/>
  <c r="N11" i="1" s="1"/>
  <c r="O12" i="1"/>
  <c r="N12" i="1" s="1"/>
  <c r="O13" i="1"/>
  <c r="N13" i="1" s="1"/>
  <c r="O14" i="1"/>
  <c r="N14" i="1" s="1"/>
  <c r="O15" i="1"/>
  <c r="N15" i="1" s="1"/>
  <c r="O16" i="1"/>
  <c r="N16" i="1" s="1"/>
  <c r="O17" i="1"/>
  <c r="N17" i="1" s="1"/>
  <c r="O18" i="1"/>
  <c r="N18" i="1" s="1"/>
  <c r="O19" i="1"/>
  <c r="N19" i="1" s="1"/>
  <c r="O20" i="1"/>
  <c r="N20" i="1" s="1"/>
  <c r="O21" i="1"/>
  <c r="N21" i="1" s="1"/>
  <c r="O22" i="1"/>
  <c r="N22" i="1" s="1"/>
  <c r="O23" i="1"/>
  <c r="N23" i="1" s="1"/>
  <c r="O24" i="1"/>
  <c r="N24" i="1" s="1"/>
  <c r="O25" i="1"/>
  <c r="N25" i="1" s="1"/>
  <c r="O26" i="1"/>
  <c r="N26" i="1" s="1"/>
  <c r="O27" i="1"/>
  <c r="N27" i="1" s="1"/>
  <c r="O28" i="1"/>
  <c r="N28" i="1" s="1"/>
  <c r="O29" i="1"/>
  <c r="N29" i="1" s="1"/>
  <c r="O30" i="1"/>
  <c r="N30" i="1" s="1"/>
  <c r="O31" i="1"/>
  <c r="N31" i="1" s="1"/>
  <c r="O32" i="1"/>
  <c r="N32" i="1" s="1"/>
  <c r="O33" i="1"/>
  <c r="N33" i="1" s="1"/>
  <c r="O34" i="1"/>
  <c r="N34" i="1" s="1"/>
  <c r="O5" i="1"/>
  <c r="N5" i="1" s="1"/>
  <c r="M19" i="1" l="1"/>
  <c r="M29" i="1"/>
  <c r="M9" i="1"/>
  <c r="M33" i="1"/>
  <c r="M28" i="1"/>
  <c r="M23" i="1"/>
  <c r="M18" i="1"/>
  <c r="M13" i="1"/>
  <c r="M8" i="1"/>
  <c r="M24" i="1"/>
  <c r="M34" i="1"/>
  <c r="M14" i="1"/>
  <c r="M5" i="1"/>
  <c r="M17" i="1"/>
  <c r="M32" i="1"/>
  <c r="M12" i="1"/>
  <c r="L29" i="1"/>
  <c r="M30" i="1"/>
  <c r="M15" i="1"/>
  <c r="M10" i="1"/>
  <c r="R10" i="1" s="1"/>
  <c r="M22" i="1"/>
  <c r="L19" i="1"/>
  <c r="M7" i="1"/>
  <c r="L9" i="1"/>
  <c r="M20" i="1"/>
  <c r="M27" i="1"/>
  <c r="M26" i="1"/>
  <c r="M16" i="1"/>
  <c r="M11" i="1"/>
  <c r="M6" i="1"/>
  <c r="M25" i="1"/>
  <c r="M31" i="1"/>
  <c r="M21" i="1"/>
  <c r="J10" i="1"/>
  <c r="L28" i="1"/>
  <c r="L18" i="1"/>
  <c r="L8" i="1"/>
  <c r="L27" i="1"/>
  <c r="L17" i="1"/>
  <c r="L7" i="1"/>
  <c r="L26" i="1"/>
  <c r="L16" i="1"/>
  <c r="L6" i="1"/>
  <c r="L5" i="1"/>
  <c r="R5" i="1" s="1"/>
  <c r="L25" i="1"/>
  <c r="L15" i="1"/>
  <c r="L34" i="1"/>
  <c r="L24" i="1"/>
  <c r="L14" i="1"/>
  <c r="L33" i="1"/>
  <c r="L23" i="1"/>
  <c r="L13" i="1"/>
  <c r="L32" i="1"/>
  <c r="L22" i="1"/>
  <c r="L12" i="1"/>
  <c r="L31" i="1"/>
  <c r="L21" i="1"/>
  <c r="L11" i="1"/>
  <c r="L30" i="1"/>
  <c r="L20" i="1"/>
  <c r="Q6" i="1" l="1"/>
  <c r="Q16" i="1"/>
  <c r="Q26" i="1"/>
  <c r="Q28" i="1"/>
  <c r="Q9" i="1"/>
  <c r="Q30" i="1"/>
  <c r="Q31" i="1"/>
  <c r="Q12" i="1"/>
  <c r="Q13" i="1"/>
  <c r="Q34" i="1"/>
  <c r="Q5" i="1"/>
  <c r="Q7" i="1"/>
  <c r="Q17" i="1"/>
  <c r="Q27" i="1"/>
  <c r="Q18" i="1"/>
  <c r="Q29" i="1"/>
  <c r="Q10" i="1"/>
  <c r="Q21" i="1"/>
  <c r="Q32" i="1"/>
  <c r="Q33" i="1"/>
  <c r="Q14" i="1"/>
  <c r="Q8" i="1"/>
  <c r="Q19" i="1"/>
  <c r="Q20" i="1"/>
  <c r="Q11" i="1"/>
  <c r="Q22" i="1"/>
  <c r="Q23" i="1"/>
  <c r="Q24" i="1"/>
  <c r="Q25" i="1"/>
  <c r="Q15" i="1"/>
  <c r="J30" i="1"/>
  <c r="R30" i="1"/>
  <c r="J14" i="1"/>
  <c r="R14" i="1"/>
  <c r="J17" i="1"/>
  <c r="R17" i="1"/>
  <c r="J29" i="1"/>
  <c r="R29" i="1"/>
  <c r="J22" i="1"/>
  <c r="R22" i="1"/>
  <c r="K10" i="1"/>
  <c r="T10" i="1" s="1"/>
  <c r="J9" i="1"/>
  <c r="R9" i="1"/>
  <c r="J32" i="1"/>
  <c r="R32" i="1"/>
  <c r="J6" i="1"/>
  <c r="R6" i="1"/>
  <c r="J13" i="1"/>
  <c r="R13" i="1"/>
  <c r="J16" i="1"/>
  <c r="K16" i="1" s="1"/>
  <c r="T16" i="1" s="1"/>
  <c r="R16" i="1"/>
  <c r="J19" i="1"/>
  <c r="R19" i="1"/>
  <c r="J21" i="1"/>
  <c r="R21" i="1"/>
  <c r="J34" i="1"/>
  <c r="R34" i="1"/>
  <c r="J8" i="1"/>
  <c r="R8" i="1"/>
  <c r="J12" i="1"/>
  <c r="K12" i="1" s="1"/>
  <c r="T12" i="1" s="1"/>
  <c r="R12" i="1"/>
  <c r="J25" i="1"/>
  <c r="R25" i="1"/>
  <c r="J28" i="1"/>
  <c r="R28" i="1"/>
  <c r="J23" i="1"/>
  <c r="R23" i="1"/>
  <c r="J26" i="1"/>
  <c r="R26" i="1"/>
  <c r="J11" i="1"/>
  <c r="K11" i="1" s="1"/>
  <c r="T11" i="1" s="1"/>
  <c r="R11" i="1"/>
  <c r="J24" i="1"/>
  <c r="R24" i="1"/>
  <c r="J27" i="1"/>
  <c r="R27" i="1"/>
  <c r="J31" i="1"/>
  <c r="R31" i="1"/>
  <c r="J15" i="1"/>
  <c r="R15" i="1"/>
  <c r="J18" i="1"/>
  <c r="K18" i="1" s="1"/>
  <c r="T18" i="1" s="1"/>
  <c r="R18" i="1"/>
  <c r="J20" i="1"/>
  <c r="R20" i="1"/>
  <c r="J33" i="1"/>
  <c r="R33" i="1"/>
  <c r="J7" i="1"/>
  <c r="R7" i="1"/>
  <c r="J5" i="1"/>
  <c r="K5" i="1" s="1"/>
  <c r="T5" i="1" s="1"/>
  <c r="P32" i="1"/>
  <c r="P8" i="1"/>
  <c r="P11" i="1"/>
  <c r="P18" i="1"/>
  <c r="P21" i="1"/>
  <c r="P28" i="1"/>
  <c r="P31" i="1"/>
  <c r="P14" i="1"/>
  <c r="P12" i="1"/>
  <c r="P9" i="1"/>
  <c r="P22" i="1"/>
  <c r="P19" i="1"/>
  <c r="P5" i="1"/>
  <c r="P15" i="1"/>
  <c r="P25" i="1"/>
  <c r="P7" i="1"/>
  <c r="P29" i="1"/>
  <c r="P13" i="1"/>
  <c r="P6" i="1"/>
  <c r="P17" i="1"/>
  <c r="P10" i="1"/>
  <c r="P23" i="1"/>
  <c r="P16" i="1"/>
  <c r="P27" i="1"/>
  <c r="P20" i="1"/>
  <c r="P33" i="1"/>
  <c r="P26" i="1"/>
  <c r="P30" i="1"/>
  <c r="P34" i="1"/>
  <c r="P24" i="1"/>
  <c r="K30" i="1" l="1"/>
  <c r="T30" i="1" s="1"/>
  <c r="K15" i="1"/>
  <c r="T15" i="1" s="1"/>
  <c r="K26" i="1"/>
  <c r="T26" i="1" s="1"/>
  <c r="K23" i="1"/>
  <c r="T23" i="1" s="1"/>
  <c r="K27" i="1"/>
  <c r="T27" i="1" s="1"/>
  <c r="K28" i="1"/>
  <c r="T28" i="1" s="1"/>
  <c r="K21" i="1"/>
  <c r="T21" i="1" s="1"/>
  <c r="K32" i="1"/>
  <c r="T32" i="1" s="1"/>
  <c r="K8" i="1"/>
  <c r="T8" i="1" s="1"/>
  <c r="K34" i="1"/>
  <c r="T34" i="1" s="1"/>
  <c r="K33" i="1"/>
  <c r="T33" i="1" s="1"/>
  <c r="K14" i="1"/>
  <c r="T14" i="1" s="1"/>
  <c r="K22" i="1"/>
  <c r="T22" i="1" s="1"/>
  <c r="K13" i="1"/>
  <c r="T13" i="1" s="1"/>
  <c r="K29" i="1"/>
  <c r="T29" i="1" s="1"/>
  <c r="K7" i="1"/>
  <c r="T7" i="1" s="1"/>
  <c r="K6" i="1"/>
  <c r="T6" i="1" s="1"/>
  <c r="K24" i="1"/>
  <c r="T24" i="1" s="1"/>
  <c r="K25" i="1"/>
  <c r="T25" i="1" s="1"/>
  <c r="K19" i="1"/>
  <c r="T19" i="1" s="1"/>
  <c r="K9" i="1"/>
  <c r="T9" i="1" s="1"/>
  <c r="K31" i="1"/>
  <c r="T31" i="1" s="1"/>
  <c r="K17" i="1"/>
  <c r="T17" i="1" s="1"/>
  <c r="K20" i="1"/>
  <c r="T20" i="1" s="1"/>
  <c r="V5" i="1"/>
  <c r="AA5" i="1" s="1"/>
  <c r="U5" i="1"/>
  <c r="W5" i="1" s="1"/>
  <c r="V6" i="1" l="1"/>
  <c r="AA6" i="1" s="1"/>
  <c r="U6" i="1"/>
  <c r="U7" i="1" s="1"/>
  <c r="U8" i="1" s="1"/>
  <c r="W7" i="1"/>
  <c r="W6" i="1"/>
  <c r="V7" i="1" l="1"/>
  <c r="U9" i="1"/>
  <c r="W8" i="1"/>
  <c r="AA7" i="1"/>
  <c r="V8" i="1"/>
  <c r="U10" i="1" l="1"/>
  <c r="W9" i="1"/>
  <c r="V9" i="1"/>
  <c r="AA8" i="1"/>
  <c r="U11" i="1" l="1"/>
  <c r="W10" i="1"/>
  <c r="V10" i="1"/>
  <c r="AA9" i="1"/>
  <c r="U12" i="1" l="1"/>
  <c r="W11" i="1"/>
  <c r="V11" i="1"/>
  <c r="AA10" i="1"/>
  <c r="U13" i="1" l="1"/>
  <c r="W12" i="1"/>
  <c r="V12" i="1"/>
  <c r="AA11" i="1"/>
  <c r="U14" i="1" l="1"/>
  <c r="W13" i="1"/>
  <c r="V13" i="1"/>
  <c r="AA12" i="1"/>
  <c r="U15" i="1" l="1"/>
  <c r="W14" i="1"/>
  <c r="V14" i="1"/>
  <c r="AA13" i="1"/>
  <c r="U16" i="1" l="1"/>
  <c r="W15" i="1"/>
  <c r="V15" i="1"/>
  <c r="AA14" i="1"/>
  <c r="U17" i="1" l="1"/>
  <c r="W16" i="1"/>
  <c r="V16" i="1"/>
  <c r="AA15" i="1"/>
  <c r="U18" i="1" l="1"/>
  <c r="W17" i="1"/>
  <c r="V17" i="1"/>
  <c r="AA16" i="1"/>
  <c r="U19" i="1" l="1"/>
  <c r="W18" i="1"/>
  <c r="V18" i="1"/>
  <c r="AA17" i="1"/>
  <c r="U20" i="1" l="1"/>
  <c r="W19" i="1"/>
  <c r="V19" i="1"/>
  <c r="AA18" i="1"/>
  <c r="U21" i="1" l="1"/>
  <c r="W20" i="1"/>
  <c r="V20" i="1"/>
  <c r="AA19" i="1"/>
  <c r="U22" i="1" l="1"/>
  <c r="W21" i="1"/>
  <c r="V21" i="1"/>
  <c r="AA20" i="1"/>
  <c r="U23" i="1" l="1"/>
  <c r="W22" i="1"/>
  <c r="V22" i="1"/>
  <c r="AA21" i="1"/>
  <c r="U24" i="1" l="1"/>
  <c r="W23" i="1"/>
  <c r="V23" i="1"/>
  <c r="AA22" i="1"/>
  <c r="U25" i="1" l="1"/>
  <c r="W24" i="1"/>
  <c r="V24" i="1"/>
  <c r="AA23" i="1"/>
  <c r="U26" i="1" l="1"/>
  <c r="W25" i="1"/>
  <c r="V25" i="1"/>
  <c r="AA24" i="1"/>
  <c r="U27" i="1" l="1"/>
  <c r="W26" i="1"/>
  <c r="V26" i="1"/>
  <c r="AA25" i="1"/>
  <c r="U28" i="1" l="1"/>
  <c r="W27" i="1"/>
  <c r="V27" i="1"/>
  <c r="AA26" i="1"/>
  <c r="U29" i="1" l="1"/>
  <c r="W28" i="1"/>
  <c r="V28" i="1"/>
  <c r="AA27" i="1"/>
  <c r="U30" i="1" l="1"/>
  <c r="W29" i="1"/>
  <c r="V29" i="1"/>
  <c r="AA28" i="1"/>
  <c r="U31" i="1" l="1"/>
  <c r="W30" i="1"/>
  <c r="V30" i="1"/>
  <c r="AA29" i="1"/>
  <c r="U32" i="1" l="1"/>
  <c r="W31" i="1"/>
  <c r="V31" i="1"/>
  <c r="AA30" i="1"/>
  <c r="U33" i="1" l="1"/>
  <c r="W32" i="1"/>
  <c r="V32" i="1"/>
  <c r="AA31" i="1"/>
  <c r="U34" i="1" l="1"/>
  <c r="W34" i="1" s="1"/>
  <c r="W33" i="1"/>
  <c r="V33" i="1"/>
  <c r="AA32" i="1"/>
  <c r="V34" i="1" l="1"/>
  <c r="AA34" i="1" s="1"/>
  <c r="AA33" i="1"/>
</calcChain>
</file>

<file path=xl/sharedStrings.xml><?xml version="1.0" encoding="utf-8"?>
<sst xmlns="http://schemas.openxmlformats.org/spreadsheetml/2006/main" count="43" uniqueCount="43">
  <si>
    <t>Property Price</t>
  </si>
  <si>
    <t>Interest Rate</t>
  </si>
  <si>
    <t>Mortgage Term</t>
  </si>
  <si>
    <t>Home Appreciation</t>
  </si>
  <si>
    <t>Closing Costs %</t>
  </si>
  <si>
    <t>Selling Costs %</t>
  </si>
  <si>
    <t>Down Payment %</t>
  </si>
  <si>
    <t>Insurance &amp; Maintainance %</t>
  </si>
  <si>
    <t>Property Tax Rate %</t>
  </si>
  <si>
    <t>HOA</t>
  </si>
  <si>
    <t>Marginal Income Tax Rate</t>
  </si>
  <si>
    <t>Mortage Interest Deduction</t>
  </si>
  <si>
    <t>Capital Gains Tax Rate</t>
  </si>
  <si>
    <t>Tax Free Capital Gain Amount</t>
  </si>
  <si>
    <t>Monthly Rent</t>
  </si>
  <si>
    <t>Rent Increase</t>
  </si>
  <si>
    <t>Investment Return</t>
  </si>
  <si>
    <t>Capital Gain Tax Rate</t>
  </si>
  <si>
    <t>Year</t>
  </si>
  <si>
    <t>Buy Cashflow</t>
  </si>
  <si>
    <t>Rent Cashflow</t>
  </si>
  <si>
    <t>Mortgage Paid</t>
  </si>
  <si>
    <t>Recurring Cost</t>
  </si>
  <si>
    <t>Home Value</t>
  </si>
  <si>
    <t>Monthly Mortgage Payment</t>
  </si>
  <si>
    <t>Monthly Mortgage Breakdown</t>
  </si>
  <si>
    <t>on Principal</t>
  </si>
  <si>
    <t>on Interest</t>
  </si>
  <si>
    <t>Principal Paid</t>
  </si>
  <si>
    <t>Home Equity</t>
  </si>
  <si>
    <t>Cash Diff (Invested $)</t>
  </si>
  <si>
    <t>Buy NW</t>
  </si>
  <si>
    <t>Buy NW (Cash Out)</t>
  </si>
  <si>
    <t>Rent NW</t>
  </si>
  <si>
    <t>Rent NW (Cash Out)</t>
  </si>
  <si>
    <t>Rent Investment Value</t>
  </si>
  <si>
    <t>Buy Investment Value</t>
  </si>
  <si>
    <t>BC after Tax Benefits</t>
  </si>
  <si>
    <t>Tax Benefits</t>
  </si>
  <si>
    <t>YES</t>
  </si>
  <si>
    <t>Remaining Principal</t>
  </si>
  <si>
    <t>Capital Gain</t>
  </si>
  <si>
    <t>Tax on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</si>
</sst>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2" fillId="0" borderId="0" xfId="0" applyNumberFormat="1" applyFont="1"/>
    <xf numFmtId="0" fontId="2" fillId="0" borderId="0" xfId="0" applyFont="1"/>
    <xf numFmtId="10" fontId="2" fillId="0" borderId="0" xfId="0" applyNumberFormat="1" applyFont="1"/>
    <xf numFmtId="9" fontId="2" fillId="0" borderId="0" xfId="0" applyNumberFormat="1" applyFont="1"/>
    <xf numFmtId="8" fontId="2" fillId="0" borderId="0" xfId="0" applyNumberFormat="1" applyFont="1"/>
    <xf numFmtId="0" fontId="2" fillId="2" borderId="0" xfId="0" applyFont="1" applyFill="1"/>
    <xf numFmtId="3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DB23-694F-FD4C-830D-04C78C0B4A5A}">
  <dimension ref="B3:AB383"/>
  <sheetViews>
    <sheetView tabSelected="1" topLeftCell="B1" zoomScale="144" workbookViewId="0">
      <selection activeCell="G14" sqref="G14"/>
    </sheetView>
  </sheetViews>
  <sheetFormatPr baseColWidth="10" defaultRowHeight="16" outlineLevelCol="1" x14ac:dyDescent="0.2"/>
  <cols>
    <col min="1" max="1" width="3.83203125" style="3" customWidth="1"/>
    <col min="2" max="2" width="24.83203125" style="3" customWidth="1"/>
    <col min="3" max="3" width="10.83203125" style="3"/>
    <col min="4" max="4" width="10.83203125" style="3" customWidth="1"/>
    <col min="5" max="5" width="10.83203125" style="3"/>
    <col min="6" max="6" width="24.83203125" style="3" customWidth="1"/>
    <col min="7" max="8" width="10.83203125" style="3"/>
    <col min="9" max="9" width="5.83203125" style="3" customWidth="1"/>
    <col min="10" max="11" width="12.83203125" style="3" customWidth="1"/>
    <col min="12" max="18" width="12.83203125" style="3" customWidth="1" outlineLevel="1"/>
    <col min="19" max="27" width="12.83203125" style="3" customWidth="1"/>
    <col min="28" max="16384" width="10.83203125" style="3"/>
  </cols>
  <sheetData>
    <row r="3" spans="2:28" x14ac:dyDescent="0.2">
      <c r="B3" s="1" t="s">
        <v>0</v>
      </c>
      <c r="C3" s="2">
        <v>2500000</v>
      </c>
      <c r="F3" s="3" t="s">
        <v>14</v>
      </c>
      <c r="G3" s="2">
        <v>6000</v>
      </c>
      <c r="I3" s="3" t="s">
        <v>18</v>
      </c>
      <c r="J3" s="3" t="s">
        <v>19</v>
      </c>
      <c r="K3" s="3" t="s">
        <v>37</v>
      </c>
      <c r="L3" s="3" t="s">
        <v>21</v>
      </c>
      <c r="M3" s="3" t="s">
        <v>28</v>
      </c>
      <c r="N3" s="3" t="s">
        <v>22</v>
      </c>
      <c r="O3" s="3" t="s">
        <v>23</v>
      </c>
      <c r="P3" s="3" t="s">
        <v>29</v>
      </c>
      <c r="Q3" s="3" t="s">
        <v>40</v>
      </c>
      <c r="R3" s="3" t="s">
        <v>38</v>
      </c>
      <c r="S3" s="3" t="s">
        <v>20</v>
      </c>
      <c r="T3" s="3" t="s">
        <v>30</v>
      </c>
      <c r="U3" s="3" t="s">
        <v>36</v>
      </c>
      <c r="V3" s="3" t="s">
        <v>35</v>
      </c>
      <c r="W3" s="3" t="s">
        <v>31</v>
      </c>
      <c r="X3" s="3" t="s">
        <v>32</v>
      </c>
      <c r="Y3" s="3" t="s">
        <v>41</v>
      </c>
      <c r="Z3" s="3" t="s">
        <v>42</v>
      </c>
      <c r="AA3" s="3" t="s">
        <v>33</v>
      </c>
      <c r="AB3" s="3" t="s">
        <v>34</v>
      </c>
    </row>
    <row r="4" spans="2:28" x14ac:dyDescent="0.2">
      <c r="B4" s="1" t="s">
        <v>6</v>
      </c>
      <c r="C4" s="4">
        <v>0.5</v>
      </c>
      <c r="D4" s="2">
        <f>C3*C4</f>
        <v>1250000</v>
      </c>
      <c r="F4" s="3" t="s">
        <v>15</v>
      </c>
      <c r="G4" s="5">
        <v>0.05</v>
      </c>
      <c r="I4" s="3">
        <v>0</v>
      </c>
      <c r="U4" s="3">
        <v>0</v>
      </c>
      <c r="V4" s="2">
        <v>0</v>
      </c>
    </row>
    <row r="5" spans="2:28" x14ac:dyDescent="0.2">
      <c r="B5" s="1" t="s">
        <v>1</v>
      </c>
      <c r="C5" s="4">
        <v>6.7500000000000004E-2</v>
      </c>
      <c r="F5" s="3" t="s">
        <v>16</v>
      </c>
      <c r="G5" s="5">
        <v>0.15</v>
      </c>
      <c r="I5" s="3">
        <v>1</v>
      </c>
      <c r="J5" s="2">
        <f>SUM(C3*C4,C3*C9,L5,N5)</f>
        <v>1428789.7144852323</v>
      </c>
      <c r="K5" s="2">
        <f>J5-R5</f>
        <v>1408637.4271724059</v>
      </c>
      <c r="L5" s="2">
        <f>$C$20*12</f>
        <v>97289.714485232282</v>
      </c>
      <c r="M5" s="2">
        <f>SUMIFS($C$24:$C$383,$B$24:$B$383,"&gt;" &amp; (I5-1)*12,$B$24:$B$383,"&lt;=" &amp; (I5)*12)</f>
        <v>13321.850681789059</v>
      </c>
      <c r="N5" s="2">
        <f>SUM($C$11:$C$12)*O5+$C$13</f>
        <v>31500</v>
      </c>
      <c r="O5" s="2">
        <f t="shared" ref="O5:O34" si="0">$C$3*(1+$C$7)^I5</f>
        <v>2625000</v>
      </c>
      <c r="P5" s="2">
        <f>O5-(1-$C$4)*$C$3+SUM($M$5:$M5)</f>
        <v>1388321.850681789</v>
      </c>
      <c r="Q5" s="2">
        <f>$C$3*(1-$C$4)-SUM($M$5:$M5)</f>
        <v>1236678.149318211</v>
      </c>
      <c r="R5" s="2">
        <f>(L5-M5)*$C$15</f>
        <v>20152.287312826371</v>
      </c>
      <c r="S5" s="2">
        <f>$G$3*12*(1+$G$4)^(I5-1)</f>
        <v>72000</v>
      </c>
      <c r="T5" s="2">
        <f>K5-S5</f>
        <v>1336637.4271724059</v>
      </c>
      <c r="U5" s="2">
        <f>(U4+IF(T5&lt;=0,-T5,0))*(1+$G$5)</f>
        <v>0</v>
      </c>
      <c r="V5" s="2">
        <f>(V4+IF(T5&gt;=0,T5,0))*(1+$G$5)</f>
        <v>1537133.0412482666</v>
      </c>
      <c r="W5" s="2">
        <f>P5+U5</f>
        <v>1388321.850681789</v>
      </c>
      <c r="X5" s="2">
        <f>W5-Z5-$C$10*$O$5</f>
        <v>1257071.850681789</v>
      </c>
      <c r="Y5" s="2">
        <f>O5-Q5-$D$4</f>
        <v>138321.85068178899</v>
      </c>
      <c r="Z5" s="2"/>
      <c r="AA5" s="2">
        <f>V5</f>
        <v>1537133.0412482666</v>
      </c>
    </row>
    <row r="6" spans="2:28" x14ac:dyDescent="0.2">
      <c r="B6" s="1" t="s">
        <v>2</v>
      </c>
      <c r="C6" s="2">
        <v>30</v>
      </c>
      <c r="F6" s="3" t="s">
        <v>17</v>
      </c>
      <c r="G6" s="5">
        <v>0.15</v>
      </c>
      <c r="I6" s="3">
        <v>2</v>
      </c>
      <c r="J6" s="2">
        <f t="shared" ref="J6:J34" si="1">SUM(L6,N6)</f>
        <v>130364.71448523228</v>
      </c>
      <c r="K6" s="2">
        <f t="shared" ref="K6:K34" si="2">J6-R6</f>
        <v>110435.04468623568</v>
      </c>
      <c r="L6" s="2">
        <f t="shared" ref="L6:L34" si="3">$C$20*12</f>
        <v>97289.714485232282</v>
      </c>
      <c r="M6" s="2">
        <f t="shared" ref="M6:M34" si="4">SUMIFS($C$24:$C$383,$B$24:$B$383,"&gt;" &amp; (I6-1)*12,$B$24:$B$383,"&lt;=" &amp; (I6)*12)</f>
        <v>14249.423656079765</v>
      </c>
      <c r="N6" s="2">
        <f t="shared" ref="N6:N34" si="5">SUM($C$11:$C$12)*O6+$C$13</f>
        <v>33075</v>
      </c>
      <c r="O6" s="2">
        <f t="shared" si="0"/>
        <v>2756250</v>
      </c>
      <c r="P6" s="2">
        <f>O6-(1-$C$4)*$C$3+SUM($M$5:$M6)</f>
        <v>1533821.2743378689</v>
      </c>
      <c r="Q6" s="2">
        <f>$C$3*(1-$C$4)-SUM($M$5:$M6)</f>
        <v>1222428.7256621311</v>
      </c>
      <c r="R6" s="2">
        <f t="shared" ref="R6:R34" si="6">(L6-M6)*$C$15</f>
        <v>19929.669798996601</v>
      </c>
      <c r="S6" s="2">
        <f t="shared" ref="S6:S34" si="7">$G$3*12*(1+$G$4)^(I6-1)</f>
        <v>75600</v>
      </c>
      <c r="T6" s="2">
        <f t="shared" ref="T6:T34" si="8">K6-S6</f>
        <v>34835.044686235677</v>
      </c>
      <c r="U6" s="2">
        <f t="shared" ref="U6:U34" si="9">(U5+IF(T6&lt;=0,-T6,0))*(1+$G$5)</f>
        <v>0</v>
      </c>
      <c r="V6" s="2">
        <f>(V5+IF(T6&gt;=0,T6,0))*(1+$G$5)</f>
        <v>1807763.2988246775</v>
      </c>
      <c r="W6" s="2">
        <f t="shared" ref="W6:W34" si="10">P6+U6</f>
        <v>1533821.2743378689</v>
      </c>
      <c r="X6" s="2"/>
      <c r="Y6" s="2">
        <f t="shared" ref="Y6:Y34" si="11">O6-Q6-$D$4</f>
        <v>283821.2743378689</v>
      </c>
      <c r="Z6" s="2"/>
      <c r="AA6" s="2">
        <f t="shared" ref="AA6:AA34" si="12">V6</f>
        <v>1807763.2988246775</v>
      </c>
    </row>
    <row r="7" spans="2:28" x14ac:dyDescent="0.2">
      <c r="B7" s="1" t="s">
        <v>3</v>
      </c>
      <c r="C7" s="4">
        <v>0.05</v>
      </c>
      <c r="I7" s="3">
        <v>3</v>
      </c>
      <c r="J7" s="2">
        <f t="shared" si="1"/>
        <v>132018.46448523228</v>
      </c>
      <c r="K7" s="2">
        <f t="shared" si="2"/>
        <v>112326.91259819816</v>
      </c>
      <c r="L7" s="2">
        <f t="shared" si="3"/>
        <v>97289.714485232282</v>
      </c>
      <c r="M7" s="2">
        <f t="shared" si="4"/>
        <v>15241.581622590104</v>
      </c>
      <c r="N7" s="2">
        <f t="shared" si="5"/>
        <v>34728.750000000007</v>
      </c>
      <c r="O7" s="2">
        <f t="shared" si="0"/>
        <v>2894062.5000000005</v>
      </c>
      <c r="P7" s="2">
        <f>O7-(1-$C$4)*$C$3+SUM($M$5:$M7)</f>
        <v>1686875.3559604594</v>
      </c>
      <c r="Q7" s="2">
        <f>$C$3*(1-$C$4)-SUM($M$5:$M7)</f>
        <v>1207187.144039541</v>
      </c>
      <c r="R7" s="2">
        <f t="shared" si="6"/>
        <v>19691.551887034122</v>
      </c>
      <c r="S7" s="2">
        <f t="shared" si="7"/>
        <v>79380</v>
      </c>
      <c r="T7" s="2">
        <f t="shared" si="8"/>
        <v>32946.912598198163</v>
      </c>
      <c r="U7" s="2">
        <f t="shared" si="9"/>
        <v>0</v>
      </c>
      <c r="V7" s="2">
        <f t="shared" ref="V7:V34" si="13">(V6+IF(T7&gt;=0,T7,0))*(1+$G$5)</f>
        <v>2116816.7431363068</v>
      </c>
      <c r="W7" s="2">
        <f t="shared" si="10"/>
        <v>1686875.3559604594</v>
      </c>
      <c r="X7" s="2"/>
      <c r="Y7" s="2">
        <f t="shared" si="11"/>
        <v>436875.35596045945</v>
      </c>
      <c r="Z7" s="2"/>
      <c r="AA7" s="2">
        <f t="shared" si="12"/>
        <v>2116816.7431363068</v>
      </c>
    </row>
    <row r="8" spans="2:28" x14ac:dyDescent="0.2">
      <c r="I8" s="3">
        <v>4</v>
      </c>
      <c r="J8" s="2">
        <f t="shared" si="1"/>
        <v>133754.90198523228</v>
      </c>
      <c r="K8" s="2">
        <f t="shared" si="2"/>
        <v>114318.04766903138</v>
      </c>
      <c r="L8" s="2">
        <f t="shared" si="3"/>
        <v>97289.714485232282</v>
      </c>
      <c r="M8" s="2">
        <f t="shared" si="4"/>
        <v>16302.821501061841</v>
      </c>
      <c r="N8" s="2">
        <f t="shared" si="5"/>
        <v>36465.1875</v>
      </c>
      <c r="O8" s="2">
        <f t="shared" si="0"/>
        <v>3038765.625</v>
      </c>
      <c r="P8" s="2">
        <f>O8-(1-$C$4)*$C$3+SUM($M$5:$M8)</f>
        <v>1847881.3024615208</v>
      </c>
      <c r="Q8" s="2">
        <f>$C$3*(1-$C$4)-SUM($M$5:$M8)</f>
        <v>1190884.3225384792</v>
      </c>
      <c r="R8" s="2">
        <f t="shared" si="6"/>
        <v>19436.854316200905</v>
      </c>
      <c r="S8" s="2">
        <f t="shared" si="7"/>
        <v>83349.000000000015</v>
      </c>
      <c r="T8" s="2">
        <f t="shared" si="8"/>
        <v>30969.047669031366</v>
      </c>
      <c r="U8" s="2">
        <f t="shared" si="9"/>
        <v>0</v>
      </c>
      <c r="V8" s="2">
        <f t="shared" si="13"/>
        <v>2469953.6594261383</v>
      </c>
      <c r="W8" s="2">
        <f t="shared" si="10"/>
        <v>1847881.3024615208</v>
      </c>
      <c r="X8" s="2"/>
      <c r="Y8" s="2">
        <f t="shared" si="11"/>
        <v>597881.30246152077</v>
      </c>
      <c r="Z8" s="2"/>
      <c r="AA8" s="2">
        <f t="shared" si="12"/>
        <v>2469953.6594261383</v>
      </c>
    </row>
    <row r="9" spans="2:28" x14ac:dyDescent="0.2">
      <c r="B9" s="1" t="s">
        <v>4</v>
      </c>
      <c r="C9" s="4">
        <v>0.02</v>
      </c>
      <c r="I9" s="3">
        <v>5</v>
      </c>
      <c r="J9" s="2">
        <f t="shared" si="1"/>
        <v>135578.16136023228</v>
      </c>
      <c r="K9" s="2">
        <f t="shared" si="2"/>
        <v>116413.73868117156</v>
      </c>
      <c r="L9" s="2">
        <f t="shared" si="3"/>
        <v>97289.714485232282</v>
      </c>
      <c r="M9" s="2">
        <f t="shared" si="4"/>
        <v>17437.953322479279</v>
      </c>
      <c r="N9" s="2">
        <f t="shared" si="5"/>
        <v>38288.446875000009</v>
      </c>
      <c r="O9" s="2">
        <f t="shared" si="0"/>
        <v>3190703.9062500005</v>
      </c>
      <c r="P9" s="2">
        <f>O9-(1-$C$4)*$C$3+SUM($M$5:$M9)</f>
        <v>2017257.5370340005</v>
      </c>
      <c r="Q9" s="2">
        <f>$C$3*(1-$C$4)-SUM($M$5:$M9)</f>
        <v>1173446.369216</v>
      </c>
      <c r="R9" s="2">
        <f t="shared" si="6"/>
        <v>19164.422679060717</v>
      </c>
      <c r="S9" s="2">
        <f t="shared" si="7"/>
        <v>87516.45</v>
      </c>
      <c r="T9" s="2">
        <f t="shared" si="8"/>
        <v>28897.288681171558</v>
      </c>
      <c r="U9" s="2">
        <f t="shared" si="9"/>
        <v>0</v>
      </c>
      <c r="V9" s="2">
        <f t="shared" si="13"/>
        <v>2873678.5903234058</v>
      </c>
      <c r="W9" s="2">
        <f t="shared" si="10"/>
        <v>2017257.5370340005</v>
      </c>
      <c r="X9" s="2"/>
      <c r="Y9" s="2">
        <f t="shared" si="11"/>
        <v>767257.5370340005</v>
      </c>
      <c r="Z9" s="2"/>
      <c r="AA9" s="2">
        <f t="shared" si="12"/>
        <v>2873678.5903234058</v>
      </c>
    </row>
    <row r="10" spans="2:28" x14ac:dyDescent="0.2">
      <c r="B10" s="1" t="s">
        <v>5</v>
      </c>
      <c r="C10" s="4">
        <v>0.05</v>
      </c>
      <c r="I10" s="3">
        <v>6</v>
      </c>
      <c r="J10" s="2">
        <f t="shared" si="1"/>
        <v>137492.58370398229</v>
      </c>
      <c r="K10" s="2">
        <f t="shared" si="2"/>
        <v>118619.56151481271</v>
      </c>
      <c r="L10" s="2">
        <f t="shared" si="3"/>
        <v>97289.714485232282</v>
      </c>
      <c r="M10" s="2">
        <f t="shared" si="4"/>
        <v>18652.122030359016</v>
      </c>
      <c r="N10" s="2">
        <f t="shared" si="5"/>
        <v>40202.869218749998</v>
      </c>
      <c r="O10" s="2">
        <f t="shared" si="0"/>
        <v>3350239.1015625</v>
      </c>
      <c r="P10" s="2">
        <f>O10-(1-$C$4)*$C$3+SUM($M$5:$M10)</f>
        <v>2195444.854376859</v>
      </c>
      <c r="Q10" s="2">
        <f>$C$3*(1-$C$4)-SUM($M$5:$M10)</f>
        <v>1154794.247185641</v>
      </c>
      <c r="R10" s="2">
        <f t="shared" si="6"/>
        <v>18873.02218916958</v>
      </c>
      <c r="S10" s="2">
        <f t="shared" si="7"/>
        <v>91892.272500000006</v>
      </c>
      <c r="T10" s="2">
        <f t="shared" si="8"/>
        <v>26727.289014812704</v>
      </c>
      <c r="U10" s="2">
        <f t="shared" si="9"/>
        <v>0</v>
      </c>
      <c r="V10" s="2">
        <f t="shared" si="13"/>
        <v>3335466.7612389508</v>
      </c>
      <c r="W10" s="2">
        <f t="shared" si="10"/>
        <v>2195444.854376859</v>
      </c>
      <c r="X10" s="2"/>
      <c r="Y10" s="2">
        <f t="shared" si="11"/>
        <v>945444.85437685903</v>
      </c>
      <c r="Z10" s="2"/>
      <c r="AA10" s="2">
        <f t="shared" si="12"/>
        <v>3335466.7612389508</v>
      </c>
    </row>
    <row r="11" spans="2:28" x14ac:dyDescent="0.2">
      <c r="B11" s="1" t="s">
        <v>8</v>
      </c>
      <c r="C11" s="4">
        <v>1.1000000000000001E-2</v>
      </c>
      <c r="I11" s="3">
        <v>7</v>
      </c>
      <c r="J11" s="2">
        <f t="shared" si="1"/>
        <v>139502.72716491978</v>
      </c>
      <c r="K11" s="2">
        <f t="shared" si="2"/>
        <v>120941.39508046847</v>
      </c>
      <c r="L11" s="2">
        <f t="shared" si="3"/>
        <v>97289.714485232282</v>
      </c>
      <c r="M11" s="2">
        <f t="shared" si="4"/>
        <v>19950.83080001847</v>
      </c>
      <c r="N11" s="2">
        <f t="shared" si="5"/>
        <v>42213.012679687505</v>
      </c>
      <c r="O11" s="2">
        <f t="shared" si="0"/>
        <v>3517751.0566406255</v>
      </c>
      <c r="P11" s="2">
        <f>O11-(1-$C$4)*$C$3+SUM($M$5:$M11)</f>
        <v>2382907.6402550032</v>
      </c>
      <c r="Q11" s="2">
        <f>$C$3*(1-$C$4)-SUM($M$5:$M11)</f>
        <v>1134843.4163856225</v>
      </c>
      <c r="R11" s="2">
        <f t="shared" si="6"/>
        <v>18561.332084451311</v>
      </c>
      <c r="S11" s="2">
        <f t="shared" si="7"/>
        <v>96486.886125000005</v>
      </c>
      <c r="T11" s="2">
        <f t="shared" si="8"/>
        <v>24454.508955468467</v>
      </c>
      <c r="U11" s="2">
        <f t="shared" si="9"/>
        <v>0</v>
      </c>
      <c r="V11" s="2">
        <f t="shared" si="13"/>
        <v>3863909.4607235817</v>
      </c>
      <c r="W11" s="2">
        <f t="shared" si="10"/>
        <v>2382907.6402550032</v>
      </c>
      <c r="X11" s="2"/>
      <c r="Y11" s="2">
        <f t="shared" si="11"/>
        <v>1132907.6402550032</v>
      </c>
      <c r="Z11" s="2"/>
      <c r="AA11" s="2">
        <f t="shared" si="12"/>
        <v>3863909.4607235817</v>
      </c>
    </row>
    <row r="12" spans="2:28" x14ac:dyDescent="0.2">
      <c r="B12" s="1" t="s">
        <v>7</v>
      </c>
      <c r="C12" s="4">
        <v>1E-3</v>
      </c>
      <c r="I12" s="3">
        <v>8</v>
      </c>
      <c r="J12" s="2">
        <f t="shared" si="1"/>
        <v>141613.37779890417</v>
      </c>
      <c r="K12" s="2">
        <f t="shared" si="2"/>
        <v>123385.4381580125</v>
      </c>
      <c r="L12" s="2">
        <f t="shared" si="3"/>
        <v>97289.714485232282</v>
      </c>
      <c r="M12" s="2">
        <f t="shared" si="4"/>
        <v>21339.965981517023</v>
      </c>
      <c r="N12" s="2">
        <f t="shared" si="5"/>
        <v>44323.663313671881</v>
      </c>
      <c r="O12" s="2">
        <f t="shared" si="0"/>
        <v>3693638.6094726566</v>
      </c>
      <c r="P12" s="2">
        <f>O12-(1-$C$4)*$C$3+SUM($M$5:$M12)</f>
        <v>2580135.1590685514</v>
      </c>
      <c r="Q12" s="2">
        <f>$C$3*(1-$C$4)-SUM($M$5:$M12)</f>
        <v>1113503.4504041055</v>
      </c>
      <c r="R12" s="2">
        <f t="shared" si="6"/>
        <v>18227.939640891662</v>
      </c>
      <c r="S12" s="2">
        <f t="shared" si="7"/>
        <v>101311.23043125002</v>
      </c>
      <c r="T12" s="2">
        <f t="shared" si="8"/>
        <v>22074.207726762485</v>
      </c>
      <c r="U12" s="2">
        <f t="shared" si="9"/>
        <v>0</v>
      </c>
      <c r="V12" s="2">
        <f t="shared" si="13"/>
        <v>4468881.2187178954</v>
      </c>
      <c r="W12" s="2">
        <f t="shared" si="10"/>
        <v>2580135.1590685514</v>
      </c>
      <c r="X12" s="2"/>
      <c r="Y12" s="2">
        <f t="shared" si="11"/>
        <v>1330135.1590685509</v>
      </c>
      <c r="Z12" s="2"/>
      <c r="AA12" s="2">
        <f t="shared" si="12"/>
        <v>4468881.2187178954</v>
      </c>
    </row>
    <row r="13" spans="2:28" x14ac:dyDescent="0.2">
      <c r="B13" s="1" t="s">
        <v>9</v>
      </c>
      <c r="C13" s="2">
        <v>0</v>
      </c>
      <c r="I13" s="3">
        <v>9</v>
      </c>
      <c r="J13" s="2">
        <f t="shared" si="1"/>
        <v>143829.56096458776</v>
      </c>
      <c r="K13" s="2">
        <f t="shared" si="2"/>
        <v>125958.22719516944</v>
      </c>
      <c r="L13" s="2">
        <f t="shared" si="3"/>
        <v>97289.714485232282</v>
      </c>
      <c r="M13" s="2">
        <f t="shared" si="4"/>
        <v>22825.823779322633</v>
      </c>
      <c r="N13" s="2">
        <f t="shared" si="5"/>
        <v>46539.846479355474</v>
      </c>
      <c r="O13" s="2">
        <f t="shared" si="0"/>
        <v>3878320.5399462893</v>
      </c>
      <c r="P13" s="2">
        <f>O13-(1-$C$4)*$C$3+SUM($M$5:$M13)</f>
        <v>2787642.9133215062</v>
      </c>
      <c r="Q13" s="2">
        <f>$C$3*(1-$C$4)-SUM($M$5:$M13)</f>
        <v>1090677.6266247828</v>
      </c>
      <c r="R13" s="2">
        <f t="shared" si="6"/>
        <v>17871.333769418317</v>
      </c>
      <c r="S13" s="2">
        <f t="shared" si="7"/>
        <v>106376.79195281251</v>
      </c>
      <c r="T13" s="2">
        <f t="shared" si="8"/>
        <v>19581.435242356936</v>
      </c>
      <c r="U13" s="2">
        <f t="shared" si="9"/>
        <v>0</v>
      </c>
      <c r="V13" s="2">
        <f t="shared" si="13"/>
        <v>5161732.0520542897</v>
      </c>
      <c r="W13" s="2">
        <f t="shared" si="10"/>
        <v>2787642.9133215062</v>
      </c>
      <c r="X13" s="2"/>
      <c r="Y13" s="2">
        <f t="shared" si="11"/>
        <v>1537642.9133215062</v>
      </c>
      <c r="Z13" s="2"/>
      <c r="AA13" s="2">
        <f t="shared" si="12"/>
        <v>5161732.0520542897</v>
      </c>
    </row>
    <row r="14" spans="2:28" x14ac:dyDescent="0.2">
      <c r="I14" s="7">
        <v>10</v>
      </c>
      <c r="J14" s="8">
        <f t="shared" si="1"/>
        <v>146156.55328855553</v>
      </c>
      <c r="K14" s="8">
        <f t="shared" si="2"/>
        <v>128666.65512161065</v>
      </c>
      <c r="L14" s="8">
        <f t="shared" si="3"/>
        <v>97289.714485232282</v>
      </c>
      <c r="M14" s="8">
        <f t="shared" si="4"/>
        <v>24415.138789628571</v>
      </c>
      <c r="N14" s="8">
        <f t="shared" si="5"/>
        <v>48866.838803323248</v>
      </c>
      <c r="O14" s="8">
        <f t="shared" si="0"/>
        <v>4072236.566943604</v>
      </c>
      <c r="P14" s="8">
        <f>O14-(1-$C$4)*$C$3+SUM($M$5:$M14)</f>
        <v>3005974.0791084496</v>
      </c>
      <c r="Q14" s="8">
        <f>$C$3*(1-$C$4)-SUM($M$5:$M14)</f>
        <v>1066262.4878351542</v>
      </c>
      <c r="R14" s="8">
        <f t="shared" si="6"/>
        <v>17489.898166944888</v>
      </c>
      <c r="S14" s="8">
        <f t="shared" si="7"/>
        <v>111695.63155045314</v>
      </c>
      <c r="T14" s="8">
        <f t="shared" si="8"/>
        <v>16971.023571157508</v>
      </c>
      <c r="U14" s="8">
        <f t="shared" si="9"/>
        <v>0</v>
      </c>
      <c r="V14" s="8">
        <f t="shared" si="13"/>
        <v>5955508.536969264</v>
      </c>
      <c r="W14" s="8">
        <f t="shared" si="10"/>
        <v>3005974.0791084496</v>
      </c>
      <c r="X14" s="8"/>
      <c r="Y14" s="8">
        <f t="shared" si="11"/>
        <v>1755974.0791084496</v>
      </c>
      <c r="Z14" s="8"/>
      <c r="AA14" s="8">
        <f t="shared" si="12"/>
        <v>5955508.536969264</v>
      </c>
      <c r="AB14" s="7"/>
    </row>
    <row r="15" spans="2:28" x14ac:dyDescent="0.2">
      <c r="B15" s="1" t="s">
        <v>10</v>
      </c>
      <c r="C15" s="5">
        <v>0.24</v>
      </c>
      <c r="I15" s="3">
        <v>11</v>
      </c>
      <c r="J15" s="2">
        <f t="shared" si="1"/>
        <v>148599.8952287217</v>
      </c>
      <c r="K15" s="2">
        <f t="shared" si="2"/>
        <v>131517.9912381855</v>
      </c>
      <c r="L15" s="2">
        <f t="shared" si="3"/>
        <v>97289.714485232282</v>
      </c>
      <c r="M15" s="2">
        <f t="shared" si="4"/>
        <v>26115.114524664717</v>
      </c>
      <c r="N15" s="2">
        <f t="shared" si="5"/>
        <v>51310.180743489414</v>
      </c>
      <c r="O15" s="2">
        <f t="shared" si="0"/>
        <v>4275848.3952907845</v>
      </c>
      <c r="P15" s="2">
        <f>O15-(1-$C$4)*$C$3+SUM($M$5:$M15)</f>
        <v>3235701.021980295</v>
      </c>
      <c r="Q15" s="2">
        <f>$C$3*(1-$C$4)-SUM($M$5:$M15)</f>
        <v>1040147.3733104896</v>
      </c>
      <c r="R15" s="2">
        <f t="shared" si="6"/>
        <v>17081.903990536215</v>
      </c>
      <c r="S15" s="2">
        <f t="shared" si="7"/>
        <v>117280.41312797579</v>
      </c>
      <c r="T15" s="2">
        <f t="shared" si="8"/>
        <v>14237.57811020971</v>
      </c>
      <c r="U15" s="2">
        <f t="shared" si="9"/>
        <v>0</v>
      </c>
      <c r="V15" s="2">
        <f t="shared" si="13"/>
        <v>6865208.0323413946</v>
      </c>
      <c r="W15" s="2">
        <f t="shared" si="10"/>
        <v>3235701.021980295</v>
      </c>
      <c r="X15" s="2"/>
      <c r="Y15" s="2">
        <f t="shared" si="11"/>
        <v>1985701.021980295</v>
      </c>
      <c r="Z15" s="2"/>
      <c r="AA15" s="2">
        <f t="shared" si="12"/>
        <v>6865208.0323413946</v>
      </c>
    </row>
    <row r="16" spans="2:28" x14ac:dyDescent="0.2">
      <c r="B16" s="1" t="s">
        <v>11</v>
      </c>
      <c r="C16" s="3" t="s">
        <v>39</v>
      </c>
      <c r="I16" s="3">
        <v>12</v>
      </c>
      <c r="J16" s="2">
        <f t="shared" si="1"/>
        <v>151165.40426589616</v>
      </c>
      <c r="K16" s="2">
        <f t="shared" si="2"/>
        <v>134519.90224440527</v>
      </c>
      <c r="L16" s="2">
        <f t="shared" si="3"/>
        <v>97289.714485232282</v>
      </c>
      <c r="M16" s="2">
        <f t="shared" si="4"/>
        <v>27933.456062353569</v>
      </c>
      <c r="N16" s="2">
        <f t="shared" si="5"/>
        <v>53875.689780663874</v>
      </c>
      <c r="O16" s="2">
        <f t="shared" si="0"/>
        <v>4489640.8150553228</v>
      </c>
      <c r="P16" s="2">
        <f>O16-(1-$C$4)*$C$3+SUM($M$5:$M16)</f>
        <v>3477426.8978071869</v>
      </c>
      <c r="Q16" s="2">
        <f>$C$3*(1-$C$4)-SUM($M$5:$M16)</f>
        <v>1012213.9172481359</v>
      </c>
      <c r="R16" s="2">
        <f t="shared" si="6"/>
        <v>16645.502021490891</v>
      </c>
      <c r="S16" s="2">
        <f t="shared" si="7"/>
        <v>123144.43378437459</v>
      </c>
      <c r="T16" s="2">
        <f t="shared" si="8"/>
        <v>11375.468460030679</v>
      </c>
      <c r="U16" s="2">
        <f t="shared" si="9"/>
        <v>0</v>
      </c>
      <c r="V16" s="2">
        <f>(V15+IF(T16&gt;=0,T16,0))*(1+$G$5)</f>
        <v>7908071.0259216391</v>
      </c>
      <c r="W16" s="2">
        <f t="shared" si="10"/>
        <v>3477426.8978071869</v>
      </c>
      <c r="X16" s="2"/>
      <c r="Y16" s="2">
        <f t="shared" si="11"/>
        <v>2227426.8978071869</v>
      </c>
      <c r="Z16" s="2"/>
      <c r="AA16" s="2">
        <f t="shared" si="12"/>
        <v>7908071.0259216391</v>
      </c>
    </row>
    <row r="17" spans="2:28" x14ac:dyDescent="0.2">
      <c r="B17" s="1" t="s">
        <v>12</v>
      </c>
      <c r="C17" s="5">
        <v>0.15</v>
      </c>
      <c r="I17" s="3">
        <v>13</v>
      </c>
      <c r="J17" s="2">
        <f t="shared" si="1"/>
        <v>153859.18875492938</v>
      </c>
      <c r="K17" s="2">
        <f t="shared" si="2"/>
        <v>137680.4744711043</v>
      </c>
      <c r="L17" s="2">
        <f t="shared" si="3"/>
        <v>97289.714485232282</v>
      </c>
      <c r="M17" s="2">
        <f t="shared" si="4"/>
        <v>29878.404969294512</v>
      </c>
      <c r="N17" s="2">
        <f t="shared" si="5"/>
        <v>56569.474269697086</v>
      </c>
      <c r="O17" s="2">
        <f t="shared" si="0"/>
        <v>4714122.8558080904</v>
      </c>
      <c r="P17" s="2">
        <f>O17-(1-$C$4)*$C$3+SUM($M$5:$M17)</f>
        <v>3731787.3435292491</v>
      </c>
      <c r="Q17" s="2">
        <f>$C$3*(1-$C$4)-SUM($M$5:$M17)</f>
        <v>982335.51227884146</v>
      </c>
      <c r="R17" s="2">
        <f t="shared" si="6"/>
        <v>16178.714283825064</v>
      </c>
      <c r="S17" s="2">
        <f t="shared" si="7"/>
        <v>129301.6554735933</v>
      </c>
      <c r="T17" s="2">
        <f t="shared" si="8"/>
        <v>8378.8189975109999</v>
      </c>
      <c r="U17" s="2">
        <f t="shared" si="9"/>
        <v>0</v>
      </c>
      <c r="V17" s="2">
        <f t="shared" si="13"/>
        <v>9103917.3216570206</v>
      </c>
      <c r="W17" s="2">
        <f t="shared" si="10"/>
        <v>3731787.3435292491</v>
      </c>
      <c r="X17" s="2"/>
      <c r="Y17" s="2">
        <f t="shared" si="11"/>
        <v>2481787.3435292491</v>
      </c>
      <c r="Z17" s="2"/>
      <c r="AA17" s="2">
        <f t="shared" si="12"/>
        <v>9103917.3216570206</v>
      </c>
    </row>
    <row r="18" spans="2:28" x14ac:dyDescent="0.2">
      <c r="B18" s="1" t="s">
        <v>13</v>
      </c>
      <c r="C18" s="2">
        <v>500000</v>
      </c>
      <c r="I18" s="3">
        <v>14</v>
      </c>
      <c r="J18" s="2">
        <f t="shared" si="1"/>
        <v>156687.6624684142</v>
      </c>
      <c r="K18" s="2">
        <f t="shared" si="2"/>
        <v>141008.23738924565</v>
      </c>
      <c r="L18" s="2">
        <f t="shared" si="3"/>
        <v>97289.714485232282</v>
      </c>
      <c r="M18" s="2">
        <f t="shared" si="4"/>
        <v>31958.776655363337</v>
      </c>
      <c r="N18" s="2">
        <f t="shared" si="5"/>
        <v>59397.947983181926</v>
      </c>
      <c r="O18" s="2">
        <f t="shared" si="0"/>
        <v>4949828.9985984936</v>
      </c>
      <c r="P18" s="2">
        <f>O18-(1-$C$4)*$C$3+SUM($M$5:$M18)</f>
        <v>3999452.2629750157</v>
      </c>
      <c r="Q18" s="2">
        <f>$C$3*(1-$C$4)-SUM($M$5:$M18)</f>
        <v>950376.73562347819</v>
      </c>
      <c r="R18" s="2">
        <f t="shared" si="6"/>
        <v>15679.425079168544</v>
      </c>
      <c r="S18" s="2">
        <f t="shared" si="7"/>
        <v>135766.738247273</v>
      </c>
      <c r="T18" s="2">
        <f t="shared" si="8"/>
        <v>5241.4991419726575</v>
      </c>
      <c r="U18" s="2">
        <f t="shared" si="9"/>
        <v>0</v>
      </c>
      <c r="V18" s="2">
        <f t="shared" si="13"/>
        <v>10475532.643918842</v>
      </c>
      <c r="W18" s="2">
        <f t="shared" si="10"/>
        <v>3999452.2629750157</v>
      </c>
      <c r="X18" s="2"/>
      <c r="Y18" s="2">
        <f t="shared" si="11"/>
        <v>2749452.2629750157</v>
      </c>
      <c r="Z18" s="2"/>
      <c r="AA18" s="2">
        <f t="shared" si="12"/>
        <v>10475532.643918842</v>
      </c>
    </row>
    <row r="19" spans="2:28" x14ac:dyDescent="0.2">
      <c r="I19" s="3">
        <v>15</v>
      </c>
      <c r="J19" s="2">
        <f t="shared" si="1"/>
        <v>159657.55986757332</v>
      </c>
      <c r="K19" s="2">
        <f t="shared" si="2"/>
        <v>144512.1884701341</v>
      </c>
      <c r="L19" s="2">
        <f t="shared" si="3"/>
        <v>97289.714485232282</v>
      </c>
      <c r="M19" s="2">
        <f t="shared" si="4"/>
        <v>34184.000329235547</v>
      </c>
      <c r="N19" s="2">
        <f t="shared" si="5"/>
        <v>62367.845382341031</v>
      </c>
      <c r="O19" s="2">
        <f t="shared" si="0"/>
        <v>5197320.4485284192</v>
      </c>
      <c r="P19" s="2">
        <f>O19-(1-$C$4)*$C$3+SUM($M$5:$M19)</f>
        <v>4281127.7132341769</v>
      </c>
      <c r="Q19" s="2">
        <f>$C$3*(1-$C$4)-SUM($M$5:$M19)</f>
        <v>916192.73529424262</v>
      </c>
      <c r="R19" s="2">
        <f t="shared" si="6"/>
        <v>15145.371397439216</v>
      </c>
      <c r="S19" s="2">
        <f t="shared" si="7"/>
        <v>142555.07515963662</v>
      </c>
      <c r="T19" s="2">
        <f t="shared" si="8"/>
        <v>1957.113310497487</v>
      </c>
      <c r="U19" s="2">
        <f t="shared" si="9"/>
        <v>0</v>
      </c>
      <c r="V19" s="2">
        <f t="shared" si="13"/>
        <v>12049113.22081374</v>
      </c>
      <c r="W19" s="2">
        <f t="shared" si="10"/>
        <v>4281127.7132341769</v>
      </c>
      <c r="X19" s="2"/>
      <c r="Y19" s="2">
        <f t="shared" si="11"/>
        <v>3031127.7132341769</v>
      </c>
      <c r="Z19" s="2"/>
      <c r="AA19" s="2">
        <f t="shared" si="12"/>
        <v>12049113.22081374</v>
      </c>
    </row>
    <row r="20" spans="2:28" x14ac:dyDescent="0.2">
      <c r="B20" s="1" t="s">
        <v>24</v>
      </c>
      <c r="C20" s="6">
        <f>PMT(C5/12,C6*12,(1-C4)*-C3)</f>
        <v>8107.4762071026908</v>
      </c>
      <c r="I20" s="3">
        <v>16</v>
      </c>
      <c r="J20" s="2">
        <f t="shared" si="1"/>
        <v>162775.95213669038</v>
      </c>
      <c r="K20" s="2">
        <f t="shared" si="2"/>
        <v>148201.8194768579</v>
      </c>
      <c r="L20" s="2">
        <f t="shared" si="3"/>
        <v>97289.714485232282</v>
      </c>
      <c r="M20" s="2">
        <f t="shared" si="4"/>
        <v>36564.161735930218</v>
      </c>
      <c r="N20" s="2">
        <f t="shared" si="5"/>
        <v>65486.237651458083</v>
      </c>
      <c r="O20" s="2">
        <f t="shared" si="0"/>
        <v>5457186.4709548401</v>
      </c>
      <c r="P20" s="2">
        <f>O20-(1-$C$4)*$C$3+SUM($M$5:$M20)</f>
        <v>4577557.8973965272</v>
      </c>
      <c r="Q20" s="2">
        <f>$C$3*(1-$C$4)-SUM($M$5:$M20)</f>
        <v>879628.57355831238</v>
      </c>
      <c r="R20" s="2">
        <f t="shared" si="6"/>
        <v>14574.132659832494</v>
      </c>
      <c r="S20" s="2">
        <f t="shared" si="7"/>
        <v>149682.82891761849</v>
      </c>
      <c r="T20" s="2">
        <f t="shared" si="8"/>
        <v>-1481.0094407605939</v>
      </c>
      <c r="U20" s="2">
        <f t="shared" si="9"/>
        <v>1703.1608568746828</v>
      </c>
      <c r="V20" s="2">
        <f t="shared" si="13"/>
        <v>13856480.2039358</v>
      </c>
      <c r="W20" s="2">
        <f t="shared" si="10"/>
        <v>4579261.0582534019</v>
      </c>
      <c r="X20" s="2"/>
      <c r="Y20" s="2">
        <f t="shared" si="11"/>
        <v>3327557.8973965272</v>
      </c>
      <c r="Z20" s="2"/>
      <c r="AA20" s="2">
        <f t="shared" si="12"/>
        <v>13856480.2039358</v>
      </c>
    </row>
    <row r="21" spans="2:28" x14ac:dyDescent="0.2">
      <c r="I21" s="3">
        <v>17</v>
      </c>
      <c r="J21" s="2">
        <f t="shared" si="1"/>
        <v>166050.26401926327</v>
      </c>
      <c r="K21" s="2">
        <f t="shared" si="2"/>
        <v>152087.14427162695</v>
      </c>
      <c r="L21" s="2">
        <f t="shared" si="3"/>
        <v>97289.714485232282</v>
      </c>
      <c r="M21" s="2">
        <f t="shared" si="4"/>
        <v>39110.0488700809</v>
      </c>
      <c r="N21" s="2">
        <f t="shared" si="5"/>
        <v>68760.549534031001</v>
      </c>
      <c r="O21" s="2">
        <f t="shared" si="0"/>
        <v>5730045.7945025833</v>
      </c>
      <c r="P21" s="2">
        <f>O21-(1-$C$4)*$C$3+SUM($M$5:$M21)</f>
        <v>4889527.2698143516</v>
      </c>
      <c r="Q21" s="2">
        <f>$C$3*(1-$C$4)-SUM($M$5:$M21)</f>
        <v>840518.52468823153</v>
      </c>
      <c r="R21" s="2">
        <f t="shared" si="6"/>
        <v>13963.11974763633</v>
      </c>
      <c r="S21" s="2">
        <f t="shared" si="7"/>
        <v>157166.97036349939</v>
      </c>
      <c r="T21" s="2">
        <f t="shared" si="8"/>
        <v>-5079.8260918724409</v>
      </c>
      <c r="U21" s="2">
        <f t="shared" si="9"/>
        <v>7800.4349910591918</v>
      </c>
      <c r="V21" s="2">
        <f t="shared" si="13"/>
        <v>15934952.234526169</v>
      </c>
      <c r="W21" s="2">
        <f t="shared" si="10"/>
        <v>4897327.7048054105</v>
      </c>
      <c r="X21" s="2"/>
      <c r="Y21" s="2">
        <f t="shared" si="11"/>
        <v>3639527.2698143516</v>
      </c>
      <c r="Z21" s="2"/>
      <c r="AA21" s="2">
        <f t="shared" si="12"/>
        <v>15934952.234526169</v>
      </c>
    </row>
    <row r="22" spans="2:28" x14ac:dyDescent="0.2">
      <c r="I22" s="3">
        <v>18</v>
      </c>
      <c r="J22" s="2">
        <f t="shared" si="1"/>
        <v>169488.2914959648</v>
      </c>
      <c r="K22" s="2">
        <f t="shared" si="2"/>
        <v>156178.72822881959</v>
      </c>
      <c r="L22" s="2">
        <f t="shared" si="3"/>
        <v>97289.714485232282</v>
      </c>
      <c r="M22" s="2">
        <f t="shared" si="4"/>
        <v>41833.200872127192</v>
      </c>
      <c r="N22" s="2">
        <f t="shared" si="5"/>
        <v>72198.577010732537</v>
      </c>
      <c r="O22" s="2">
        <f t="shared" si="0"/>
        <v>6016548.0842277119</v>
      </c>
      <c r="P22" s="2">
        <f>O22-(1-$C$4)*$C$3+SUM($M$5:$M22)</f>
        <v>5217862.760411608</v>
      </c>
      <c r="Q22" s="2">
        <f>$C$3*(1-$C$4)-SUM($M$5:$M22)</f>
        <v>798685.32381610433</v>
      </c>
      <c r="R22" s="2">
        <f t="shared" si="6"/>
        <v>13309.56326714522</v>
      </c>
      <c r="S22" s="2">
        <f t="shared" si="7"/>
        <v>165025.31888167438</v>
      </c>
      <c r="T22" s="2">
        <f t="shared" si="8"/>
        <v>-8846.590652854793</v>
      </c>
      <c r="U22" s="2">
        <f t="shared" si="9"/>
        <v>19144.079490501081</v>
      </c>
      <c r="V22" s="2">
        <f t="shared" si="13"/>
        <v>18325195.069705091</v>
      </c>
      <c r="W22" s="2">
        <f t="shared" si="10"/>
        <v>5237006.8399021095</v>
      </c>
      <c r="X22" s="2"/>
      <c r="Y22" s="2">
        <f t="shared" si="11"/>
        <v>3967862.7604116071</v>
      </c>
      <c r="Z22" s="2"/>
      <c r="AA22" s="2">
        <f t="shared" si="12"/>
        <v>18325195.069705091</v>
      </c>
    </row>
    <row r="23" spans="2:28" x14ac:dyDescent="0.2">
      <c r="B23" s="3" t="s">
        <v>25</v>
      </c>
      <c r="C23" s="3" t="s">
        <v>26</v>
      </c>
      <c r="D23" s="3" t="s">
        <v>27</v>
      </c>
      <c r="I23" s="3">
        <v>19</v>
      </c>
      <c r="J23" s="2">
        <f t="shared" si="1"/>
        <v>173098.22034650145</v>
      </c>
      <c r="K23" s="2">
        <f t="shared" si="2"/>
        <v>160487.71934901708</v>
      </c>
      <c r="L23" s="2">
        <f t="shared" si="3"/>
        <v>97289.714485232282</v>
      </c>
      <c r="M23" s="2">
        <f t="shared" si="4"/>
        <v>44745.960329047361</v>
      </c>
      <c r="N23" s="2">
        <f t="shared" si="5"/>
        <v>75808.505861269179</v>
      </c>
      <c r="O23" s="2">
        <f t="shared" si="0"/>
        <v>6317375.488439098</v>
      </c>
      <c r="P23" s="2">
        <f>O23-(1-$C$4)*$C$3+SUM($M$5:$M23)</f>
        <v>5563436.1249520406</v>
      </c>
      <c r="Q23" s="2">
        <f>$C$3*(1-$C$4)-SUM($M$5:$M23)</f>
        <v>753939.36348705692</v>
      </c>
      <c r="R23" s="2">
        <f t="shared" si="6"/>
        <v>12610.500997484382</v>
      </c>
      <c r="S23" s="2">
        <f t="shared" si="7"/>
        <v>173276.58482575809</v>
      </c>
      <c r="T23" s="2">
        <f t="shared" si="8"/>
        <v>-12788.865476741019</v>
      </c>
      <c r="U23" s="2">
        <f t="shared" si="9"/>
        <v>36722.886712328414</v>
      </c>
      <c r="V23" s="2">
        <f t="shared" si="13"/>
        <v>21073974.330160853</v>
      </c>
      <c r="W23" s="2">
        <f t="shared" si="10"/>
        <v>5600159.0116643691</v>
      </c>
      <c r="X23" s="2"/>
      <c r="Y23" s="2">
        <f t="shared" si="11"/>
        <v>4313436.1249520406</v>
      </c>
      <c r="Z23" s="2"/>
      <c r="AA23" s="2">
        <f t="shared" si="12"/>
        <v>21073974.330160853</v>
      </c>
    </row>
    <row r="24" spans="2:28" x14ac:dyDescent="0.2">
      <c r="B24" s="3">
        <v>1</v>
      </c>
      <c r="C24" s="6">
        <f>PPMT($C$5/12,B24,$C$6*12,(1-$C$4)*-$C$3)</f>
        <v>1076.2262071026898</v>
      </c>
      <c r="D24" s="6">
        <f>IPMT($C$5/12,B24,$C$6*12,(1-$C$4)*-$C$3)</f>
        <v>7031.2500000000009</v>
      </c>
      <c r="I24" s="7">
        <v>20</v>
      </c>
      <c r="J24" s="8">
        <f t="shared" si="1"/>
        <v>176888.6456395649</v>
      </c>
      <c r="K24" s="8">
        <f t="shared" si="2"/>
        <v>165025.88117511306</v>
      </c>
      <c r="L24" s="8">
        <f t="shared" si="3"/>
        <v>97289.714485232282</v>
      </c>
      <c r="M24" s="8">
        <f t="shared" si="4"/>
        <v>47861.529216682909</v>
      </c>
      <c r="N24" s="8">
        <f t="shared" si="5"/>
        <v>79598.931154332633</v>
      </c>
      <c r="O24" s="8">
        <f t="shared" si="0"/>
        <v>6633244.2628610525</v>
      </c>
      <c r="P24" s="8">
        <f>O24-(1-$C$4)*$C$3+SUM($M$5:$M24)</f>
        <v>5927166.4285906786</v>
      </c>
      <c r="Q24" s="8">
        <f>$C$3*(1-$C$4)-SUM($M$5:$M24)</f>
        <v>706077.83427037403</v>
      </c>
      <c r="R24" s="8">
        <f t="shared" si="6"/>
        <v>11862.76446445185</v>
      </c>
      <c r="S24" s="8">
        <f t="shared" si="7"/>
        <v>181940.41406704602</v>
      </c>
      <c r="T24" s="8">
        <f t="shared" si="8"/>
        <v>-16914.532891932962</v>
      </c>
      <c r="U24" s="8">
        <f t="shared" si="9"/>
        <v>61683.032544900576</v>
      </c>
      <c r="V24" s="8">
        <f t="shared" si="13"/>
        <v>24235070.479684979</v>
      </c>
      <c r="W24" s="8">
        <f t="shared" si="10"/>
        <v>5988849.4611355793</v>
      </c>
      <c r="X24" s="8"/>
      <c r="Y24" s="8">
        <f t="shared" si="11"/>
        <v>4677166.4285906786</v>
      </c>
      <c r="Z24" s="8"/>
      <c r="AA24" s="8">
        <f t="shared" si="12"/>
        <v>24235070.479684979</v>
      </c>
      <c r="AB24" s="7"/>
    </row>
    <row r="25" spans="2:28" x14ac:dyDescent="0.2">
      <c r="B25" s="3">
        <v>2</v>
      </c>
      <c r="C25" s="6">
        <f t="shared" ref="C25:C88" si="14">PPMT($C$5/12,B25,$C$6*12,(1-$C$4)*-$C$3)</f>
        <v>1082.2799795176425</v>
      </c>
      <c r="D25" s="6">
        <f t="shared" ref="D25:D88" si="15">IPMT($C$5/12,B25,$C$6*12,(1-$C$4)*-$C$3)</f>
        <v>7025.1962275850483</v>
      </c>
      <c r="I25" s="3">
        <v>21</v>
      </c>
      <c r="J25" s="2">
        <f t="shared" si="1"/>
        <v>180868.59219728154</v>
      </c>
      <c r="K25" s="2">
        <f t="shared" si="2"/>
        <v>169805.62761775663</v>
      </c>
      <c r="L25" s="2">
        <f t="shared" si="3"/>
        <v>97289.714485232282</v>
      </c>
      <c r="M25" s="2">
        <f t="shared" si="4"/>
        <v>51194.028737211833</v>
      </c>
      <c r="N25" s="2">
        <f t="shared" si="5"/>
        <v>83578.87771204926</v>
      </c>
      <c r="O25" s="2">
        <f t="shared" si="0"/>
        <v>6964906.4760041051</v>
      </c>
      <c r="P25" s="2">
        <f>O25-(1-$C$4)*$C$3+SUM($M$5:$M25)</f>
        <v>6310022.6704709427</v>
      </c>
      <c r="Q25" s="2">
        <f>$C$3*(1-$C$4)-SUM($M$5:$M25)</f>
        <v>654883.8055331622</v>
      </c>
      <c r="R25" s="2">
        <f t="shared" si="6"/>
        <v>11062.964579524907</v>
      </c>
      <c r="S25" s="2">
        <f t="shared" si="7"/>
        <v>191037.43477039831</v>
      </c>
      <c r="T25" s="2">
        <f t="shared" si="8"/>
        <v>-21231.807152641675</v>
      </c>
      <c r="U25" s="2">
        <f t="shared" si="9"/>
        <v>95352.06565217358</v>
      </c>
      <c r="V25" s="2">
        <f t="shared" si="13"/>
        <v>27870331.051637724</v>
      </c>
      <c r="W25" s="2">
        <f t="shared" si="10"/>
        <v>6405374.7361231167</v>
      </c>
      <c r="X25" s="2"/>
      <c r="Y25" s="2">
        <f t="shared" si="11"/>
        <v>5060022.6704709427</v>
      </c>
      <c r="Z25" s="2"/>
      <c r="AA25" s="2">
        <f t="shared" si="12"/>
        <v>27870331.051637724</v>
      </c>
    </row>
    <row r="26" spans="2:28" x14ac:dyDescent="0.2">
      <c r="B26" s="3">
        <v>3</v>
      </c>
      <c r="C26" s="6">
        <f t="shared" si="14"/>
        <v>1088.3678044024296</v>
      </c>
      <c r="D26" s="6">
        <f t="shared" si="15"/>
        <v>7019.1084027002598</v>
      </c>
      <c r="I26" s="3">
        <v>22</v>
      </c>
      <c r="J26" s="2">
        <f t="shared" si="1"/>
        <v>185047.53608288401</v>
      </c>
      <c r="K26" s="2">
        <f t="shared" si="2"/>
        <v>174840.05980394388</v>
      </c>
      <c r="L26" s="2">
        <f t="shared" si="3"/>
        <v>97289.714485232282</v>
      </c>
      <c r="M26" s="2">
        <f t="shared" si="4"/>
        <v>54758.563322981725</v>
      </c>
      <c r="N26" s="2">
        <f t="shared" si="5"/>
        <v>87757.821597651709</v>
      </c>
      <c r="O26" s="2">
        <f t="shared" si="0"/>
        <v>7313151.7998043094</v>
      </c>
      <c r="P26" s="2">
        <f>O26-(1-$C$4)*$C$3+SUM($M$5:$M26)</f>
        <v>6713026.5575941289</v>
      </c>
      <c r="Q26" s="2">
        <f>$C$3*(1-$C$4)-SUM($M$5:$M26)</f>
        <v>600125.2422101805</v>
      </c>
      <c r="R26" s="2">
        <f t="shared" si="6"/>
        <v>10207.476278940134</v>
      </c>
      <c r="S26" s="2">
        <f t="shared" si="7"/>
        <v>200589.30650891821</v>
      </c>
      <c r="T26" s="2">
        <f t="shared" si="8"/>
        <v>-25749.246704974328</v>
      </c>
      <c r="U26" s="2">
        <f t="shared" si="9"/>
        <v>139266.50921072008</v>
      </c>
      <c r="V26" s="2">
        <f t="shared" si="13"/>
        <v>32050880.70938338</v>
      </c>
      <c r="W26" s="2">
        <f t="shared" si="10"/>
        <v>6852293.0668048486</v>
      </c>
      <c r="X26" s="2"/>
      <c r="Y26" s="2">
        <f t="shared" si="11"/>
        <v>5463026.5575941289</v>
      </c>
      <c r="Z26" s="2"/>
      <c r="AA26" s="2">
        <f t="shared" si="12"/>
        <v>32050880.70938338</v>
      </c>
    </row>
    <row r="27" spans="2:28" x14ac:dyDescent="0.2">
      <c r="B27" s="3">
        <v>4</v>
      </c>
      <c r="C27" s="6">
        <f t="shared" si="14"/>
        <v>1094.489873302193</v>
      </c>
      <c r="D27" s="6">
        <f t="shared" si="15"/>
        <v>7012.9863338004971</v>
      </c>
      <c r="I27" s="3">
        <v>23</v>
      </c>
      <c r="J27" s="2">
        <f t="shared" si="1"/>
        <v>189435.4271627666</v>
      </c>
      <c r="K27" s="2">
        <f t="shared" si="2"/>
        <v>180143.0050695423</v>
      </c>
      <c r="L27" s="2">
        <f t="shared" si="3"/>
        <v>97289.714485232282</v>
      </c>
      <c r="M27" s="2">
        <f t="shared" si="4"/>
        <v>58571.289096797627</v>
      </c>
      <c r="N27" s="2">
        <f t="shared" si="5"/>
        <v>92145.71267753432</v>
      </c>
      <c r="O27" s="2">
        <f t="shared" si="0"/>
        <v>7678809.3897945266</v>
      </c>
      <c r="P27" s="2">
        <f>O27-(1-$C$4)*$C$3+SUM($M$5:$M27)</f>
        <v>7137255.4366811439</v>
      </c>
      <c r="Q27" s="2">
        <f>$C$3*(1-$C$4)-SUM($M$5:$M27)</f>
        <v>541553.95311338292</v>
      </c>
      <c r="R27" s="2">
        <f t="shared" si="6"/>
        <v>9292.422093224317</v>
      </c>
      <c r="S27" s="2">
        <f t="shared" si="7"/>
        <v>210618.7718343641</v>
      </c>
      <c r="T27" s="2">
        <f t="shared" si="8"/>
        <v>-30475.766764821805</v>
      </c>
      <c r="U27" s="2">
        <f t="shared" si="9"/>
        <v>195203.61737187314</v>
      </c>
      <c r="V27" s="2">
        <f t="shared" si="13"/>
        <v>36858512.815790884</v>
      </c>
      <c r="W27" s="2">
        <f t="shared" si="10"/>
        <v>7332459.0540530169</v>
      </c>
      <c r="X27" s="2"/>
      <c r="Y27" s="2">
        <f t="shared" si="11"/>
        <v>5887255.4366811439</v>
      </c>
      <c r="Z27" s="2"/>
      <c r="AA27" s="2">
        <f t="shared" si="12"/>
        <v>36858512.815790884</v>
      </c>
    </row>
    <row r="28" spans="2:28" x14ac:dyDescent="0.2">
      <c r="B28" s="3">
        <v>5</v>
      </c>
      <c r="C28" s="6">
        <f t="shared" si="14"/>
        <v>1100.6463788395176</v>
      </c>
      <c r="D28" s="6">
        <f t="shared" si="15"/>
        <v>7006.8298282631731</v>
      </c>
      <c r="I28" s="3">
        <v>24</v>
      </c>
      <c r="J28" s="2">
        <f t="shared" si="1"/>
        <v>194042.71279664332</v>
      </c>
      <c r="K28" s="2">
        <f t="shared" si="2"/>
        <v>185729.05822393761</v>
      </c>
      <c r="L28" s="2">
        <f t="shared" si="3"/>
        <v>97289.714485232282</v>
      </c>
      <c r="M28" s="2">
        <f t="shared" si="4"/>
        <v>62649.487098958467</v>
      </c>
      <c r="N28" s="2">
        <f t="shared" si="5"/>
        <v>96752.998311411022</v>
      </c>
      <c r="O28" s="2">
        <f t="shared" si="0"/>
        <v>8062749.8592842519</v>
      </c>
      <c r="P28" s="2">
        <f>O28-(1-$C$4)*$C$3+SUM($M$5:$M28)</f>
        <v>7583845.3932698276</v>
      </c>
      <c r="Q28" s="2">
        <f>$C$3*(1-$C$4)-SUM($M$5:$M28)</f>
        <v>478904.46601442446</v>
      </c>
      <c r="R28" s="2">
        <f t="shared" si="6"/>
        <v>8313.6545727057146</v>
      </c>
      <c r="S28" s="2">
        <f t="shared" si="7"/>
        <v>221149.71042608237</v>
      </c>
      <c r="T28" s="2">
        <f t="shared" si="8"/>
        <v>-35420.65220214476</v>
      </c>
      <c r="U28" s="2">
        <f t="shared" si="9"/>
        <v>265217.91001012054</v>
      </c>
      <c r="V28" s="2">
        <f t="shared" si="13"/>
        <v>42387289.738159515</v>
      </c>
      <c r="W28" s="2">
        <f t="shared" si="10"/>
        <v>7849063.3032799484</v>
      </c>
      <c r="X28" s="2"/>
      <c r="Y28" s="2">
        <f t="shared" si="11"/>
        <v>6333845.3932698276</v>
      </c>
      <c r="Z28" s="2"/>
      <c r="AA28" s="2">
        <f t="shared" si="12"/>
        <v>42387289.738159515</v>
      </c>
    </row>
    <row r="29" spans="2:28" x14ac:dyDescent="0.2">
      <c r="B29" s="3">
        <v>6</v>
      </c>
      <c r="C29" s="6">
        <f t="shared" si="14"/>
        <v>1106.8375147204902</v>
      </c>
      <c r="D29" s="6">
        <f t="shared" si="15"/>
        <v>7000.6386923822001</v>
      </c>
      <c r="I29" s="3">
        <v>25</v>
      </c>
      <c r="J29" s="2">
        <f t="shared" si="1"/>
        <v>198880.36271221383</v>
      </c>
      <c r="K29" s="2">
        <f t="shared" si="2"/>
        <v>191613.62522286392</v>
      </c>
      <c r="L29" s="2">
        <f t="shared" si="3"/>
        <v>97289.714485232282</v>
      </c>
      <c r="M29" s="2">
        <f t="shared" si="4"/>
        <v>67011.64161294105</v>
      </c>
      <c r="N29" s="2">
        <f t="shared" si="5"/>
        <v>101590.64822698156</v>
      </c>
      <c r="O29" s="2">
        <f t="shared" si="0"/>
        <v>8465887.3522484638</v>
      </c>
      <c r="P29" s="2">
        <f>O29-(1-$C$4)*$C$3+SUM($M$5:$M29)</f>
        <v>8053994.5278469808</v>
      </c>
      <c r="Q29" s="2">
        <f>$C$3*(1-$C$4)-SUM($M$5:$M29)</f>
        <v>411892.82440148341</v>
      </c>
      <c r="R29" s="2">
        <f t="shared" si="6"/>
        <v>7266.7374893498954</v>
      </c>
      <c r="S29" s="2">
        <f t="shared" si="7"/>
        <v>232207.19594738644</v>
      </c>
      <c r="T29" s="2">
        <f t="shared" si="8"/>
        <v>-40593.57072452252</v>
      </c>
      <c r="U29" s="2">
        <f t="shared" si="9"/>
        <v>351683.20284483948</v>
      </c>
      <c r="V29" s="2">
        <f t="shared" si="13"/>
        <v>48745383.198883437</v>
      </c>
      <c r="W29" s="2">
        <f t="shared" si="10"/>
        <v>8405677.7306918204</v>
      </c>
      <c r="X29" s="2"/>
      <c r="Y29" s="2">
        <f t="shared" si="11"/>
        <v>6803994.5278469808</v>
      </c>
      <c r="Z29" s="2"/>
      <c r="AA29" s="2">
        <f t="shared" si="12"/>
        <v>48745383.198883437</v>
      </c>
    </row>
    <row r="30" spans="2:28" x14ac:dyDescent="0.2">
      <c r="B30" s="3">
        <v>7</v>
      </c>
      <c r="C30" s="6">
        <f t="shared" si="14"/>
        <v>1113.0634757407927</v>
      </c>
      <c r="D30" s="6">
        <f t="shared" si="15"/>
        <v>6994.4127313618974</v>
      </c>
      <c r="I30" s="3">
        <v>26</v>
      </c>
      <c r="J30" s="2">
        <f t="shared" si="1"/>
        <v>203959.89512356295</v>
      </c>
      <c r="K30" s="2">
        <f t="shared" si="2"/>
        <v>197812.96939384472</v>
      </c>
      <c r="L30" s="2">
        <f t="shared" si="3"/>
        <v>97289.714485232282</v>
      </c>
      <c r="M30" s="2">
        <f t="shared" si="4"/>
        <v>71677.523944739631</v>
      </c>
      <c r="N30" s="2">
        <f t="shared" si="5"/>
        <v>106670.18063833065</v>
      </c>
      <c r="O30" s="2">
        <f t="shared" si="0"/>
        <v>8889181.7198608872</v>
      </c>
      <c r="P30" s="2">
        <f>O30-(1-$C$4)*$C$3+SUM($M$5:$M30)</f>
        <v>8548966.4194041435</v>
      </c>
      <c r="Q30" s="2">
        <f>$C$3*(1-$C$4)-SUM($M$5:$M30)</f>
        <v>340215.3004567438</v>
      </c>
      <c r="R30" s="2">
        <f t="shared" si="6"/>
        <v>6146.9257297182357</v>
      </c>
      <c r="S30" s="2">
        <f t="shared" si="7"/>
        <v>243817.55574475578</v>
      </c>
      <c r="T30" s="2">
        <f t="shared" si="8"/>
        <v>-46004.586350911064</v>
      </c>
      <c r="U30" s="2">
        <f t="shared" si="9"/>
        <v>457340.95757511311</v>
      </c>
      <c r="V30" s="2">
        <f t="shared" si="13"/>
        <v>56057190.678715944</v>
      </c>
      <c r="W30" s="2">
        <f t="shared" si="10"/>
        <v>9006307.376979256</v>
      </c>
      <c r="X30" s="2"/>
      <c r="Y30" s="2">
        <f t="shared" si="11"/>
        <v>7298966.4194041435</v>
      </c>
      <c r="Z30" s="2"/>
      <c r="AA30" s="2">
        <f t="shared" si="12"/>
        <v>56057190.678715944</v>
      </c>
    </row>
    <row r="31" spans="2:28" x14ac:dyDescent="0.2">
      <c r="B31" s="3">
        <v>8</v>
      </c>
      <c r="C31" s="6">
        <f t="shared" si="14"/>
        <v>1119.3244577918349</v>
      </c>
      <c r="D31" s="6">
        <f t="shared" si="15"/>
        <v>6988.1517493108558</v>
      </c>
      <c r="I31" s="3">
        <v>27</v>
      </c>
      <c r="J31" s="2">
        <f t="shared" si="1"/>
        <v>209293.40415547948</v>
      </c>
      <c r="K31" s="2">
        <f t="shared" si="2"/>
        <v>204344.26036756489</v>
      </c>
      <c r="L31" s="2">
        <f t="shared" si="3"/>
        <v>97289.714485232282</v>
      </c>
      <c r="M31" s="2">
        <f t="shared" si="4"/>
        <v>76668.282035588185</v>
      </c>
      <c r="N31" s="2">
        <f t="shared" si="5"/>
        <v>112003.6896702472</v>
      </c>
      <c r="O31" s="2">
        <f t="shared" si="0"/>
        <v>9333640.8058539331</v>
      </c>
      <c r="P31" s="2">
        <f>O31-(1-$C$4)*$C$3+SUM($M$5:$M31)</f>
        <v>9070093.7874327768</v>
      </c>
      <c r="Q31" s="2">
        <f>$C$3*(1-$C$4)-SUM($M$5:$M31)</f>
        <v>263547.01842115563</v>
      </c>
      <c r="R31" s="2">
        <f t="shared" si="6"/>
        <v>4949.1437879145833</v>
      </c>
      <c r="S31" s="2">
        <f t="shared" si="7"/>
        <v>256008.43353199356</v>
      </c>
      <c r="T31" s="2">
        <f t="shared" si="8"/>
        <v>-51664.173164428677</v>
      </c>
      <c r="U31" s="2">
        <f t="shared" si="9"/>
        <v>585355.90035047301</v>
      </c>
      <c r="V31" s="2">
        <f t="shared" si="13"/>
        <v>64465769.28052333</v>
      </c>
      <c r="W31" s="2">
        <f t="shared" si="10"/>
        <v>9655449.6877832506</v>
      </c>
      <c r="X31" s="2"/>
      <c r="Y31" s="2">
        <f t="shared" si="11"/>
        <v>7820093.7874327768</v>
      </c>
      <c r="Z31" s="2"/>
      <c r="AA31" s="2">
        <f t="shared" si="12"/>
        <v>64465769.28052333</v>
      </c>
    </row>
    <row r="32" spans="2:28" x14ac:dyDescent="0.2">
      <c r="B32" s="3">
        <v>9</v>
      </c>
      <c r="C32" s="6">
        <f t="shared" si="14"/>
        <v>1125.6206578669139</v>
      </c>
      <c r="D32" s="6">
        <f t="shared" si="15"/>
        <v>6981.8555492357764</v>
      </c>
      <c r="I32" s="3">
        <v>28</v>
      </c>
      <c r="J32" s="2">
        <f t="shared" si="1"/>
        <v>214893.58863899182</v>
      </c>
      <c r="K32" s="2">
        <f t="shared" si="2"/>
        <v>211225.62587795165</v>
      </c>
      <c r="L32" s="2">
        <f t="shared" si="3"/>
        <v>97289.714485232282</v>
      </c>
      <c r="M32" s="2">
        <f t="shared" si="4"/>
        <v>82006.53631423162</v>
      </c>
      <c r="N32" s="2">
        <f t="shared" si="5"/>
        <v>117603.87415375955</v>
      </c>
      <c r="O32" s="2">
        <f t="shared" si="0"/>
        <v>9800322.8461466283</v>
      </c>
      <c r="P32" s="2">
        <f>O32-(1-$C$4)*$C$3+SUM($M$5:$M32)</f>
        <v>9618782.3640397042</v>
      </c>
      <c r="Q32" s="2">
        <f>$C$3*(1-$C$4)-SUM($M$5:$M32)</f>
        <v>181540.48210692406</v>
      </c>
      <c r="R32" s="2">
        <f t="shared" si="6"/>
        <v>3667.9627610401585</v>
      </c>
      <c r="S32" s="2">
        <f t="shared" si="7"/>
        <v>268808.8552085933</v>
      </c>
      <c r="T32" s="2">
        <f t="shared" si="8"/>
        <v>-57583.229330641654</v>
      </c>
      <c r="U32" s="2">
        <f t="shared" si="9"/>
        <v>739379.99913328188</v>
      </c>
      <c r="V32" s="2">
        <f t="shared" si="13"/>
        <v>74135634.672601819</v>
      </c>
      <c r="W32" s="2">
        <f t="shared" si="10"/>
        <v>10358162.363172986</v>
      </c>
      <c r="X32" s="2"/>
      <c r="Y32" s="2">
        <f t="shared" si="11"/>
        <v>8368782.3640397042</v>
      </c>
      <c r="Z32" s="2"/>
      <c r="AA32" s="2">
        <f t="shared" si="12"/>
        <v>74135634.672601819</v>
      </c>
    </row>
    <row r="33" spans="2:28" x14ac:dyDescent="0.2">
      <c r="B33" s="3">
        <v>10</v>
      </c>
      <c r="C33" s="6">
        <f t="shared" si="14"/>
        <v>1131.9522740674154</v>
      </c>
      <c r="D33" s="6">
        <f t="shared" si="15"/>
        <v>6975.5239330352751</v>
      </c>
      <c r="I33" s="3">
        <v>29</v>
      </c>
      <c r="J33" s="2">
        <f t="shared" si="1"/>
        <v>220773.78234667983</v>
      </c>
      <c r="K33" s="2">
        <f t="shared" si="2"/>
        <v>218476.20660379031</v>
      </c>
      <c r="L33" s="2">
        <f t="shared" si="3"/>
        <v>97289.714485232282</v>
      </c>
      <c r="M33" s="2">
        <f t="shared" si="4"/>
        <v>87716.482223192594</v>
      </c>
      <c r="N33" s="2">
        <f t="shared" si="5"/>
        <v>123484.06786144755</v>
      </c>
      <c r="O33" s="2">
        <f t="shared" si="0"/>
        <v>10290338.988453962</v>
      </c>
      <c r="P33" s="2">
        <f>O33-(1-$C$4)*$C$3+SUM($M$5:$M33)</f>
        <v>10196514.98857023</v>
      </c>
      <c r="Q33" s="2">
        <f>$C$3*(1-$C$4)-SUM($M$5:$M33)</f>
        <v>93823.999883731361</v>
      </c>
      <c r="R33" s="2">
        <f t="shared" si="6"/>
        <v>2297.5757428895249</v>
      </c>
      <c r="S33" s="2">
        <f t="shared" si="7"/>
        <v>282249.29796902288</v>
      </c>
      <c r="T33" s="2">
        <f t="shared" si="8"/>
        <v>-63773.091365232569</v>
      </c>
      <c r="U33" s="2">
        <f t="shared" si="9"/>
        <v>923626.0540732916</v>
      </c>
      <c r="V33" s="2">
        <f t="shared" si="13"/>
        <v>85255979.873492092</v>
      </c>
      <c r="W33" s="2">
        <f t="shared" si="10"/>
        <v>11120141.042643521</v>
      </c>
      <c r="X33" s="2"/>
      <c r="Y33" s="2">
        <f t="shared" si="11"/>
        <v>8946514.9885702301</v>
      </c>
      <c r="Z33" s="2"/>
      <c r="AA33" s="2">
        <f t="shared" si="12"/>
        <v>85255979.873492092</v>
      </c>
    </row>
    <row r="34" spans="2:28" x14ac:dyDescent="0.2">
      <c r="B34" s="3">
        <v>11</v>
      </c>
      <c r="C34" s="6">
        <f t="shared" si="14"/>
        <v>1138.3195056090444</v>
      </c>
      <c r="D34" s="6">
        <f t="shared" si="15"/>
        <v>6969.1567014936454</v>
      </c>
      <c r="I34" s="7">
        <v>30</v>
      </c>
      <c r="J34" s="8">
        <f t="shared" si="1"/>
        <v>226947.98573975218</v>
      </c>
      <c r="K34" s="8">
        <f t="shared" si="2"/>
        <v>226116.2142353919</v>
      </c>
      <c r="L34" s="8">
        <f t="shared" si="3"/>
        <v>97289.714485232282</v>
      </c>
      <c r="M34" s="8">
        <f t="shared" si="4"/>
        <v>93823.999883731172</v>
      </c>
      <c r="N34" s="8">
        <f t="shared" si="5"/>
        <v>129658.27125451989</v>
      </c>
      <c r="O34" s="8">
        <f t="shared" si="0"/>
        <v>10804855.937876657</v>
      </c>
      <c r="P34" s="8">
        <f>O34-(1-$C$4)*$C$3+SUM($M$5:$M34)</f>
        <v>10804855.937876657</v>
      </c>
      <c r="Q34" s="8">
        <f>$C$3*(1-$C$4)-SUM($M$5:$M34)</f>
        <v>0</v>
      </c>
      <c r="R34" s="8">
        <f t="shared" si="6"/>
        <v>831.77150436026625</v>
      </c>
      <c r="S34" s="8">
        <f t="shared" si="7"/>
        <v>296361.76286747411</v>
      </c>
      <c r="T34" s="8">
        <f t="shared" si="8"/>
        <v>-70245.548632082209</v>
      </c>
      <c r="U34" s="8">
        <f t="shared" si="9"/>
        <v>1142952.3431111798</v>
      </c>
      <c r="V34" s="8">
        <f t="shared" si="13"/>
        <v>98044376.854515895</v>
      </c>
      <c r="W34" s="8">
        <f t="shared" si="10"/>
        <v>11947808.280987836</v>
      </c>
      <c r="X34" s="8"/>
      <c r="Y34" s="8">
        <f t="shared" si="11"/>
        <v>9554855.9378766567</v>
      </c>
      <c r="Z34" s="8"/>
      <c r="AA34" s="8">
        <f t="shared" si="12"/>
        <v>98044376.854515895</v>
      </c>
      <c r="AB34" s="7"/>
    </row>
    <row r="35" spans="2:28" x14ac:dyDescent="0.2">
      <c r="B35" s="3">
        <v>12</v>
      </c>
      <c r="C35" s="6">
        <f t="shared" si="14"/>
        <v>1144.7225528280953</v>
      </c>
      <c r="D35" s="6">
        <f t="shared" si="15"/>
        <v>6962.7536542745938</v>
      </c>
    </row>
    <row r="36" spans="2:28" x14ac:dyDescent="0.2">
      <c r="B36" s="3">
        <v>13</v>
      </c>
      <c r="C36" s="6">
        <f t="shared" si="14"/>
        <v>1151.1616171877533</v>
      </c>
      <c r="D36" s="6">
        <f t="shared" si="15"/>
        <v>6956.3145899149367</v>
      </c>
    </row>
    <row r="37" spans="2:28" x14ac:dyDescent="0.2">
      <c r="B37" s="3">
        <v>14</v>
      </c>
      <c r="C37" s="6">
        <f t="shared" si="14"/>
        <v>1157.6369012844343</v>
      </c>
      <c r="D37" s="6">
        <f t="shared" si="15"/>
        <v>6949.8393058182564</v>
      </c>
    </row>
    <row r="38" spans="2:28" x14ac:dyDescent="0.2">
      <c r="B38" s="3">
        <v>15</v>
      </c>
      <c r="C38" s="6">
        <f t="shared" si="14"/>
        <v>1164.1486088541594</v>
      </c>
      <c r="D38" s="6">
        <f t="shared" si="15"/>
        <v>6943.3275982485311</v>
      </c>
    </row>
    <row r="39" spans="2:28" x14ac:dyDescent="0.2">
      <c r="B39" s="3">
        <v>16</v>
      </c>
      <c r="C39" s="6">
        <f t="shared" si="14"/>
        <v>1170.6969447789641</v>
      </c>
      <c r="D39" s="6">
        <f t="shared" si="15"/>
        <v>6936.7792623237265</v>
      </c>
    </row>
    <row r="40" spans="2:28" x14ac:dyDescent="0.2">
      <c r="B40" s="3">
        <v>17</v>
      </c>
      <c r="C40" s="6">
        <f t="shared" si="14"/>
        <v>1177.2821150933457</v>
      </c>
      <c r="D40" s="6">
        <f t="shared" si="15"/>
        <v>6930.1940920093448</v>
      </c>
    </row>
    <row r="41" spans="2:28" x14ac:dyDescent="0.2">
      <c r="B41" s="3">
        <v>18</v>
      </c>
      <c r="C41" s="6">
        <f t="shared" si="14"/>
        <v>1183.9043269907459</v>
      </c>
      <c r="D41" s="6">
        <f t="shared" si="15"/>
        <v>6923.5718801119447</v>
      </c>
    </row>
    <row r="42" spans="2:28" x14ac:dyDescent="0.2">
      <c r="B42" s="3">
        <v>19</v>
      </c>
      <c r="C42" s="6">
        <f t="shared" si="14"/>
        <v>1190.5637888300689</v>
      </c>
      <c r="D42" s="6">
        <f t="shared" si="15"/>
        <v>6916.9124182726218</v>
      </c>
    </row>
    <row r="43" spans="2:28" x14ac:dyDescent="0.2">
      <c r="B43" s="3">
        <v>20</v>
      </c>
      <c r="C43" s="6">
        <f t="shared" si="14"/>
        <v>1197.2607101422379</v>
      </c>
      <c r="D43" s="6">
        <f t="shared" si="15"/>
        <v>6910.2154969604526</v>
      </c>
    </row>
    <row r="44" spans="2:28" x14ac:dyDescent="0.2">
      <c r="B44" s="3">
        <v>21</v>
      </c>
      <c r="C44" s="6">
        <f t="shared" si="14"/>
        <v>1203.9953016367881</v>
      </c>
      <c r="D44" s="6">
        <f t="shared" si="15"/>
        <v>6903.4809054659017</v>
      </c>
    </row>
    <row r="45" spans="2:28" x14ac:dyDescent="0.2">
      <c r="B45" s="3">
        <v>22</v>
      </c>
      <c r="C45" s="6">
        <f t="shared" si="14"/>
        <v>1210.7677752084951</v>
      </c>
      <c r="D45" s="6">
        <f t="shared" si="15"/>
        <v>6896.7084318941961</v>
      </c>
    </row>
    <row r="46" spans="2:28" x14ac:dyDescent="0.2">
      <c r="B46" s="3">
        <v>23</v>
      </c>
      <c r="C46" s="6">
        <f t="shared" si="14"/>
        <v>1217.5783439440429</v>
      </c>
      <c r="D46" s="6">
        <f t="shared" si="15"/>
        <v>6889.8978631586479</v>
      </c>
    </row>
    <row r="47" spans="2:28" x14ac:dyDescent="0.2">
      <c r="B47" s="3">
        <v>24</v>
      </c>
      <c r="C47" s="6">
        <f t="shared" si="14"/>
        <v>1224.4272221287281</v>
      </c>
      <c r="D47" s="6">
        <f t="shared" si="15"/>
        <v>6883.0489849739624</v>
      </c>
    </row>
    <row r="48" spans="2:28" x14ac:dyDescent="0.2">
      <c r="B48" s="3">
        <v>25</v>
      </c>
      <c r="C48" s="6">
        <f t="shared" si="14"/>
        <v>1231.3146252532022</v>
      </c>
      <c r="D48" s="6">
        <f t="shared" si="15"/>
        <v>6876.1615818494884</v>
      </c>
    </row>
    <row r="49" spans="2:4" x14ac:dyDescent="0.2">
      <c r="B49" s="3">
        <v>26</v>
      </c>
      <c r="C49" s="6">
        <f t="shared" si="14"/>
        <v>1238.2407700202514</v>
      </c>
      <c r="D49" s="6">
        <f t="shared" si="15"/>
        <v>6869.2354370824387</v>
      </c>
    </row>
    <row r="50" spans="2:4" x14ac:dyDescent="0.2">
      <c r="B50" s="3">
        <v>27</v>
      </c>
      <c r="C50" s="6">
        <f t="shared" si="14"/>
        <v>1245.2058743516152</v>
      </c>
      <c r="D50" s="6">
        <f t="shared" si="15"/>
        <v>6862.2703327510744</v>
      </c>
    </row>
    <row r="51" spans="2:4" x14ac:dyDescent="0.2">
      <c r="B51" s="3">
        <v>28</v>
      </c>
      <c r="C51" s="6">
        <f t="shared" si="14"/>
        <v>1252.210157394843</v>
      </c>
      <c r="D51" s="6">
        <f t="shared" si="15"/>
        <v>6855.2660497078477</v>
      </c>
    </row>
    <row r="52" spans="2:4" x14ac:dyDescent="0.2">
      <c r="B52" s="3">
        <v>29</v>
      </c>
      <c r="C52" s="6">
        <f t="shared" si="14"/>
        <v>1259.2538395301892</v>
      </c>
      <c r="D52" s="6">
        <f t="shared" si="15"/>
        <v>6848.2223675725008</v>
      </c>
    </row>
    <row r="53" spans="2:4" x14ac:dyDescent="0.2">
      <c r="B53" s="3">
        <v>30</v>
      </c>
      <c r="C53" s="6">
        <f t="shared" si="14"/>
        <v>1266.3371423775466</v>
      </c>
      <c r="D53" s="6">
        <f t="shared" si="15"/>
        <v>6841.1390647251446</v>
      </c>
    </row>
    <row r="54" spans="2:4" x14ac:dyDescent="0.2">
      <c r="B54" s="3">
        <v>31</v>
      </c>
      <c r="C54" s="6">
        <f t="shared" si="14"/>
        <v>1273.4602888034201</v>
      </c>
      <c r="D54" s="6">
        <f t="shared" si="15"/>
        <v>6834.0159182992702</v>
      </c>
    </row>
    <row r="55" spans="2:4" x14ac:dyDescent="0.2">
      <c r="B55" s="3">
        <v>32</v>
      </c>
      <c r="C55" s="6">
        <f t="shared" si="14"/>
        <v>1280.6235029279394</v>
      </c>
      <c r="D55" s="6">
        <f t="shared" si="15"/>
        <v>6826.8527041747502</v>
      </c>
    </row>
    <row r="56" spans="2:4" x14ac:dyDescent="0.2">
      <c r="B56" s="3">
        <v>33</v>
      </c>
      <c r="C56" s="6">
        <f t="shared" si="14"/>
        <v>1287.827010131909</v>
      </c>
      <c r="D56" s="6">
        <f t="shared" si="15"/>
        <v>6819.6491969707813</v>
      </c>
    </row>
    <row r="57" spans="2:4" x14ac:dyDescent="0.2">
      <c r="B57" s="3">
        <v>34</v>
      </c>
      <c r="C57" s="6">
        <f t="shared" si="14"/>
        <v>1295.071037063901</v>
      </c>
      <c r="D57" s="6">
        <f t="shared" si="15"/>
        <v>6812.405170038789</v>
      </c>
    </row>
    <row r="58" spans="2:4" x14ac:dyDescent="0.2">
      <c r="B58" s="3">
        <v>35</v>
      </c>
      <c r="C58" s="6">
        <f t="shared" si="14"/>
        <v>1302.3558116473855</v>
      </c>
      <c r="D58" s="6">
        <f t="shared" si="15"/>
        <v>6805.1203954553039</v>
      </c>
    </row>
    <row r="59" spans="2:4" x14ac:dyDescent="0.2">
      <c r="B59" s="3">
        <v>36</v>
      </c>
      <c r="C59" s="6">
        <f t="shared" si="14"/>
        <v>1309.6815630879018</v>
      </c>
      <c r="D59" s="6">
        <f t="shared" si="15"/>
        <v>6797.7946440147889</v>
      </c>
    </row>
    <row r="60" spans="2:4" x14ac:dyDescent="0.2">
      <c r="B60" s="3">
        <v>37</v>
      </c>
      <c r="C60" s="6">
        <f t="shared" si="14"/>
        <v>1317.0485218802712</v>
      </c>
      <c r="D60" s="6">
        <f t="shared" si="15"/>
        <v>6790.4276852224193</v>
      </c>
    </row>
    <row r="61" spans="2:4" x14ac:dyDescent="0.2">
      <c r="B61" s="3">
        <v>38</v>
      </c>
      <c r="C61" s="6">
        <f t="shared" si="14"/>
        <v>1324.4569198158479</v>
      </c>
      <c r="D61" s="6">
        <f t="shared" si="15"/>
        <v>6783.019287286842</v>
      </c>
    </row>
    <row r="62" spans="2:4" x14ac:dyDescent="0.2">
      <c r="B62" s="3">
        <v>39</v>
      </c>
      <c r="C62" s="6">
        <f t="shared" si="14"/>
        <v>1331.9069899898122</v>
      </c>
      <c r="D62" s="6">
        <f t="shared" si="15"/>
        <v>6775.5692171128785</v>
      </c>
    </row>
    <row r="63" spans="2:4" x14ac:dyDescent="0.2">
      <c r="B63" s="3">
        <v>40</v>
      </c>
      <c r="C63" s="6">
        <f t="shared" si="14"/>
        <v>1339.3989668085048</v>
      </c>
      <c r="D63" s="6">
        <f t="shared" si="15"/>
        <v>6768.0772402941857</v>
      </c>
    </row>
    <row r="64" spans="2:4" x14ac:dyDescent="0.2">
      <c r="B64" s="3">
        <v>41</v>
      </c>
      <c r="C64" s="6">
        <f t="shared" si="14"/>
        <v>1346.9330859968027</v>
      </c>
      <c r="D64" s="6">
        <f t="shared" si="15"/>
        <v>6760.5431211058876</v>
      </c>
    </row>
    <row r="65" spans="2:4" x14ac:dyDescent="0.2">
      <c r="B65" s="3">
        <v>42</v>
      </c>
      <c r="C65" s="6">
        <f t="shared" si="14"/>
        <v>1354.5095846055347</v>
      </c>
      <c r="D65" s="6">
        <f t="shared" si="15"/>
        <v>6752.9666224971561</v>
      </c>
    </row>
    <row r="66" spans="2:4" x14ac:dyDescent="0.2">
      <c r="B66" s="3">
        <v>43</v>
      </c>
      <c r="C66" s="6">
        <f t="shared" si="14"/>
        <v>1362.128701018941</v>
      </c>
      <c r="D66" s="6">
        <f t="shared" si="15"/>
        <v>6745.3475060837491</v>
      </c>
    </row>
    <row r="67" spans="2:4" x14ac:dyDescent="0.2">
      <c r="B67" s="3">
        <v>44</v>
      </c>
      <c r="C67" s="6">
        <f t="shared" si="14"/>
        <v>1369.7906749621723</v>
      </c>
      <c r="D67" s="6">
        <f t="shared" si="15"/>
        <v>6737.6855321405183</v>
      </c>
    </row>
    <row r="68" spans="2:4" x14ac:dyDescent="0.2">
      <c r="B68" s="3">
        <v>45</v>
      </c>
      <c r="C68" s="6">
        <f t="shared" si="14"/>
        <v>1377.4957475088345</v>
      </c>
      <c r="D68" s="6">
        <f t="shared" si="15"/>
        <v>6729.9804595938558</v>
      </c>
    </row>
    <row r="69" spans="2:4" x14ac:dyDescent="0.2">
      <c r="B69" s="3">
        <v>46</v>
      </c>
      <c r="C69" s="6">
        <f t="shared" si="14"/>
        <v>1385.2441610885717</v>
      </c>
      <c r="D69" s="6">
        <f t="shared" si="15"/>
        <v>6722.2320460141182</v>
      </c>
    </row>
    <row r="70" spans="2:4" x14ac:dyDescent="0.2">
      <c r="B70" s="3">
        <v>47</v>
      </c>
      <c r="C70" s="6">
        <f t="shared" si="14"/>
        <v>1393.0361594946949</v>
      </c>
      <c r="D70" s="6">
        <f t="shared" si="15"/>
        <v>6714.4400476079954</v>
      </c>
    </row>
    <row r="71" spans="2:4" x14ac:dyDescent="0.2">
      <c r="B71" s="3">
        <v>48</v>
      </c>
      <c r="C71" s="6">
        <f t="shared" si="14"/>
        <v>1400.8719878918523</v>
      </c>
      <c r="D71" s="6">
        <f t="shared" si="15"/>
        <v>6706.604219210838</v>
      </c>
    </row>
    <row r="72" spans="2:4" x14ac:dyDescent="0.2">
      <c r="B72" s="3">
        <v>49</v>
      </c>
      <c r="C72" s="6">
        <f t="shared" si="14"/>
        <v>1408.7518928237446</v>
      </c>
      <c r="D72" s="6">
        <f t="shared" si="15"/>
        <v>6698.7243142789466</v>
      </c>
    </row>
    <row r="73" spans="2:4" x14ac:dyDescent="0.2">
      <c r="B73" s="3">
        <v>50</v>
      </c>
      <c r="C73" s="6">
        <f t="shared" si="14"/>
        <v>1416.6761222208779</v>
      </c>
      <c r="D73" s="6">
        <f t="shared" si="15"/>
        <v>6690.8000848818119</v>
      </c>
    </row>
    <row r="74" spans="2:4" x14ac:dyDescent="0.2">
      <c r="B74" s="3">
        <v>51</v>
      </c>
      <c r="C74" s="6">
        <f t="shared" si="14"/>
        <v>1424.6449254083705</v>
      </c>
      <c r="D74" s="6">
        <f t="shared" si="15"/>
        <v>6682.8312816943198</v>
      </c>
    </row>
    <row r="75" spans="2:4" x14ac:dyDescent="0.2">
      <c r="B75" s="3">
        <v>52</v>
      </c>
      <c r="C75" s="6">
        <f t="shared" si="14"/>
        <v>1432.6585531137925</v>
      </c>
      <c r="D75" s="6">
        <f t="shared" si="15"/>
        <v>6674.8176539888973</v>
      </c>
    </row>
    <row r="76" spans="2:4" x14ac:dyDescent="0.2">
      <c r="B76" s="3">
        <v>53</v>
      </c>
      <c r="C76" s="6">
        <f t="shared" si="14"/>
        <v>1440.7172574750575</v>
      </c>
      <c r="D76" s="6">
        <f t="shared" si="15"/>
        <v>6666.7589496276323</v>
      </c>
    </row>
    <row r="77" spans="2:4" x14ac:dyDescent="0.2">
      <c r="B77" s="3">
        <v>54</v>
      </c>
      <c r="C77" s="6">
        <f t="shared" si="14"/>
        <v>1448.8212920483547</v>
      </c>
      <c r="D77" s="6">
        <f t="shared" si="15"/>
        <v>6658.654915054336</v>
      </c>
    </row>
    <row r="78" spans="2:4" x14ac:dyDescent="0.2">
      <c r="B78" s="3">
        <v>55</v>
      </c>
      <c r="C78" s="6">
        <f t="shared" si="14"/>
        <v>1456.9709118161268</v>
      </c>
      <c r="D78" s="6">
        <f t="shared" si="15"/>
        <v>6650.5052952865635</v>
      </c>
    </row>
    <row r="79" spans="2:4" x14ac:dyDescent="0.2">
      <c r="B79" s="3">
        <v>56</v>
      </c>
      <c r="C79" s="6">
        <f t="shared" si="14"/>
        <v>1465.1663731950923</v>
      </c>
      <c r="D79" s="6">
        <f t="shared" si="15"/>
        <v>6642.3098339075977</v>
      </c>
    </row>
    <row r="80" spans="2:4" x14ac:dyDescent="0.2">
      <c r="B80" s="3">
        <v>57</v>
      </c>
      <c r="C80" s="6">
        <f t="shared" si="14"/>
        <v>1473.4079340443147</v>
      </c>
      <c r="D80" s="6">
        <f t="shared" si="15"/>
        <v>6634.0682730583749</v>
      </c>
    </row>
    <row r="81" spans="2:4" x14ac:dyDescent="0.2">
      <c r="B81" s="3">
        <v>58</v>
      </c>
      <c r="C81" s="6">
        <f t="shared" si="14"/>
        <v>1481.6958536733139</v>
      </c>
      <c r="D81" s="6">
        <f t="shared" si="15"/>
        <v>6625.7803534293771</v>
      </c>
    </row>
    <row r="82" spans="2:4" x14ac:dyDescent="0.2">
      <c r="B82" s="3">
        <v>59</v>
      </c>
      <c r="C82" s="6">
        <f t="shared" si="14"/>
        <v>1490.0303928502267</v>
      </c>
      <c r="D82" s="6">
        <f t="shared" si="15"/>
        <v>6617.4458142524645</v>
      </c>
    </row>
    <row r="83" spans="2:4" x14ac:dyDescent="0.2">
      <c r="B83" s="3">
        <v>60</v>
      </c>
      <c r="C83" s="6">
        <f t="shared" si="14"/>
        <v>1498.4118138100091</v>
      </c>
      <c r="D83" s="6">
        <f t="shared" si="15"/>
        <v>6609.0643932926814</v>
      </c>
    </row>
    <row r="84" spans="2:4" x14ac:dyDescent="0.2">
      <c r="B84" s="3">
        <v>61</v>
      </c>
      <c r="C84" s="6">
        <f t="shared" si="14"/>
        <v>1506.8403802626904</v>
      </c>
      <c r="D84" s="6">
        <f t="shared" si="15"/>
        <v>6600.635826839999</v>
      </c>
    </row>
    <row r="85" spans="2:4" x14ac:dyDescent="0.2">
      <c r="B85" s="3">
        <v>62</v>
      </c>
      <c r="C85" s="6">
        <f t="shared" si="14"/>
        <v>1515.3163574016678</v>
      </c>
      <c r="D85" s="6">
        <f t="shared" si="15"/>
        <v>6592.1598497010218</v>
      </c>
    </row>
    <row r="86" spans="2:4" x14ac:dyDescent="0.2">
      <c r="B86" s="3">
        <v>63</v>
      </c>
      <c r="C86" s="6">
        <f t="shared" si="14"/>
        <v>1523.8400119120524</v>
      </c>
      <c r="D86" s="6">
        <f t="shared" si="15"/>
        <v>6583.6361951906374</v>
      </c>
    </row>
    <row r="87" spans="2:4" x14ac:dyDescent="0.2">
      <c r="B87" s="3">
        <v>64</v>
      </c>
      <c r="C87" s="6">
        <f t="shared" si="14"/>
        <v>1532.4116119790574</v>
      </c>
      <c r="D87" s="6">
        <f t="shared" si="15"/>
        <v>6575.0645951236329</v>
      </c>
    </row>
    <row r="88" spans="2:4" x14ac:dyDescent="0.2">
      <c r="B88" s="3">
        <v>65</v>
      </c>
      <c r="C88" s="6">
        <f t="shared" si="14"/>
        <v>1541.0314272964397</v>
      </c>
      <c r="D88" s="6">
        <f t="shared" si="15"/>
        <v>6566.4447798062511</v>
      </c>
    </row>
    <row r="89" spans="2:4" x14ac:dyDescent="0.2">
      <c r="B89" s="3">
        <v>66</v>
      </c>
      <c r="C89" s="6">
        <f t="shared" ref="C89:C152" si="16">PPMT($C$5/12,B89,$C$6*12,(1-$C$4)*-$C$3)</f>
        <v>1549.6997290749823</v>
      </c>
      <c r="D89" s="6">
        <f t="shared" ref="D89:D152" si="17">IPMT($C$5/12,B89,$C$6*12,(1-$C$4)*-$C$3)</f>
        <v>6557.7764780277075</v>
      </c>
    </row>
    <row r="90" spans="2:4" x14ac:dyDescent="0.2">
      <c r="B90" s="3">
        <v>67</v>
      </c>
      <c r="C90" s="6">
        <f t="shared" si="16"/>
        <v>1558.416790051029</v>
      </c>
      <c r="D90" s="6">
        <f t="shared" si="17"/>
        <v>6549.0594170516624</v>
      </c>
    </row>
    <row r="91" spans="2:4" x14ac:dyDescent="0.2">
      <c r="B91" s="3">
        <v>68</v>
      </c>
      <c r="C91" s="6">
        <f t="shared" si="16"/>
        <v>1567.182884495066</v>
      </c>
      <c r="D91" s="6">
        <f t="shared" si="17"/>
        <v>6540.2933226076248</v>
      </c>
    </row>
    <row r="92" spans="2:4" x14ac:dyDescent="0.2">
      <c r="B92" s="3">
        <v>69</v>
      </c>
      <c r="C92" s="6">
        <f t="shared" si="16"/>
        <v>1575.9982882203508</v>
      </c>
      <c r="D92" s="6">
        <f t="shared" si="17"/>
        <v>6531.4779188823395</v>
      </c>
    </row>
    <row r="93" spans="2:4" x14ac:dyDescent="0.2">
      <c r="B93" s="3">
        <v>70</v>
      </c>
      <c r="C93" s="6">
        <f t="shared" si="16"/>
        <v>1584.8632785915904</v>
      </c>
      <c r="D93" s="6">
        <f t="shared" si="17"/>
        <v>6522.6129285110992</v>
      </c>
    </row>
    <row r="94" spans="2:4" x14ac:dyDescent="0.2">
      <c r="B94" s="3">
        <v>71</v>
      </c>
      <c r="C94" s="6">
        <f t="shared" si="16"/>
        <v>1593.7781345336682</v>
      </c>
      <c r="D94" s="6">
        <f t="shared" si="17"/>
        <v>6513.6980725690219</v>
      </c>
    </row>
    <row r="95" spans="2:4" x14ac:dyDescent="0.2">
      <c r="B95" s="3">
        <v>72</v>
      </c>
      <c r="C95" s="6">
        <f t="shared" si="16"/>
        <v>1602.74313654042</v>
      </c>
      <c r="D95" s="6">
        <f t="shared" si="17"/>
        <v>6504.7330705622708</v>
      </c>
    </row>
    <row r="96" spans="2:4" x14ac:dyDescent="0.2">
      <c r="B96" s="3">
        <v>73</v>
      </c>
      <c r="C96" s="6">
        <f t="shared" si="16"/>
        <v>1611.7585666834598</v>
      </c>
      <c r="D96" s="6">
        <f t="shared" si="17"/>
        <v>6495.7176404192296</v>
      </c>
    </row>
    <row r="97" spans="2:4" x14ac:dyDescent="0.2">
      <c r="B97" s="3">
        <v>74</v>
      </c>
      <c r="C97" s="6">
        <f t="shared" si="16"/>
        <v>1620.8247086210542</v>
      </c>
      <c r="D97" s="6">
        <f t="shared" si="17"/>
        <v>6486.6514984816358</v>
      </c>
    </row>
    <row r="98" spans="2:4" x14ac:dyDescent="0.2">
      <c r="B98" s="3">
        <v>75</v>
      </c>
      <c r="C98" s="6">
        <f t="shared" si="16"/>
        <v>1629.9418476070473</v>
      </c>
      <c r="D98" s="6">
        <f t="shared" si="17"/>
        <v>6477.534359495643</v>
      </c>
    </row>
    <row r="99" spans="2:4" x14ac:dyDescent="0.2">
      <c r="B99" s="3">
        <v>76</v>
      </c>
      <c r="C99" s="6">
        <f t="shared" si="16"/>
        <v>1639.1102704998373</v>
      </c>
      <c r="D99" s="6">
        <f t="shared" si="17"/>
        <v>6468.3659366028533</v>
      </c>
    </row>
    <row r="100" spans="2:4" x14ac:dyDescent="0.2">
      <c r="B100" s="3">
        <v>77</v>
      </c>
      <c r="C100" s="6">
        <f t="shared" si="16"/>
        <v>1648.3302657713989</v>
      </c>
      <c r="D100" s="6">
        <f t="shared" si="17"/>
        <v>6459.1459413312923</v>
      </c>
    </row>
    <row r="101" spans="2:4" x14ac:dyDescent="0.2">
      <c r="B101" s="3">
        <v>78</v>
      </c>
      <c r="C101" s="6">
        <f t="shared" si="16"/>
        <v>1657.602123516363</v>
      </c>
      <c r="D101" s="6">
        <f t="shared" si="17"/>
        <v>6449.8740835863273</v>
      </c>
    </row>
    <row r="102" spans="2:4" x14ac:dyDescent="0.2">
      <c r="B102" s="3">
        <v>79</v>
      </c>
      <c r="C102" s="6">
        <f t="shared" si="16"/>
        <v>1666.9261354611419</v>
      </c>
      <c r="D102" s="6">
        <f t="shared" si="17"/>
        <v>6440.550071641549</v>
      </c>
    </row>
    <row r="103" spans="2:4" x14ac:dyDescent="0.2">
      <c r="B103" s="3">
        <v>80</v>
      </c>
      <c r="C103" s="6">
        <f t="shared" si="16"/>
        <v>1676.3025949731116</v>
      </c>
      <c r="D103" s="6">
        <f t="shared" si="17"/>
        <v>6431.1736121295789</v>
      </c>
    </row>
    <row r="104" spans="2:4" x14ac:dyDescent="0.2">
      <c r="B104" s="3">
        <v>81</v>
      </c>
      <c r="C104" s="6">
        <f t="shared" si="16"/>
        <v>1685.731797069835</v>
      </c>
      <c r="D104" s="6">
        <f t="shared" si="17"/>
        <v>6421.7444100328539</v>
      </c>
    </row>
    <row r="105" spans="2:4" x14ac:dyDescent="0.2">
      <c r="B105" s="3">
        <v>82</v>
      </c>
      <c r="C105" s="6">
        <f t="shared" si="16"/>
        <v>1695.214038428353</v>
      </c>
      <c r="D105" s="6">
        <f t="shared" si="17"/>
        <v>6412.2621686743369</v>
      </c>
    </row>
    <row r="106" spans="2:4" x14ac:dyDescent="0.2">
      <c r="B106" s="3">
        <v>83</v>
      </c>
      <c r="C106" s="6">
        <f t="shared" si="16"/>
        <v>1704.7496173945126</v>
      </c>
      <c r="D106" s="6">
        <f t="shared" si="17"/>
        <v>6402.726589708177</v>
      </c>
    </row>
    <row r="107" spans="2:4" x14ac:dyDescent="0.2">
      <c r="B107" s="3">
        <v>84</v>
      </c>
      <c r="C107" s="6">
        <f t="shared" si="16"/>
        <v>1714.3388339923567</v>
      </c>
      <c r="D107" s="6">
        <f t="shared" si="17"/>
        <v>6393.137373110334</v>
      </c>
    </row>
    <row r="108" spans="2:4" x14ac:dyDescent="0.2">
      <c r="B108" s="3">
        <v>85</v>
      </c>
      <c r="C108" s="6">
        <f t="shared" si="16"/>
        <v>1723.9819899335635</v>
      </c>
      <c r="D108" s="6">
        <f t="shared" si="17"/>
        <v>6383.4942171691273</v>
      </c>
    </row>
    <row r="109" spans="2:4" x14ac:dyDescent="0.2">
      <c r="B109" s="3">
        <v>86</v>
      </c>
      <c r="C109" s="6">
        <f t="shared" si="16"/>
        <v>1733.6793886269397</v>
      </c>
      <c r="D109" s="6">
        <f t="shared" si="17"/>
        <v>6373.7968184757501</v>
      </c>
    </row>
    <row r="110" spans="2:4" x14ac:dyDescent="0.2">
      <c r="B110" s="3">
        <v>87</v>
      </c>
      <c r="C110" s="6">
        <f t="shared" si="16"/>
        <v>1743.4313351879666</v>
      </c>
      <c r="D110" s="6">
        <f t="shared" si="17"/>
        <v>6364.0448719147234</v>
      </c>
    </row>
    <row r="111" spans="2:4" x14ac:dyDescent="0.2">
      <c r="B111" s="3">
        <v>88</v>
      </c>
      <c r="C111" s="6">
        <f t="shared" si="16"/>
        <v>1753.2381364483986</v>
      </c>
      <c r="D111" s="6">
        <f t="shared" si="17"/>
        <v>6354.2380706542917</v>
      </c>
    </row>
    <row r="112" spans="2:4" x14ac:dyDescent="0.2">
      <c r="B112" s="3">
        <v>89</v>
      </c>
      <c r="C112" s="6">
        <f t="shared" si="16"/>
        <v>1763.1001009659208</v>
      </c>
      <c r="D112" s="6">
        <f t="shared" si="17"/>
        <v>6344.3761061367686</v>
      </c>
    </row>
    <row r="113" spans="2:4" x14ac:dyDescent="0.2">
      <c r="B113" s="3">
        <v>90</v>
      </c>
      <c r="C113" s="6">
        <f t="shared" si="16"/>
        <v>1773.0175390338545</v>
      </c>
      <c r="D113" s="6">
        <f t="shared" si="17"/>
        <v>6334.4586680688353</v>
      </c>
    </row>
    <row r="114" spans="2:4" x14ac:dyDescent="0.2">
      <c r="B114" s="3">
        <v>91</v>
      </c>
      <c r="C114" s="6">
        <f t="shared" si="16"/>
        <v>1782.9907626909198</v>
      </c>
      <c r="D114" s="6">
        <f t="shared" si="17"/>
        <v>6324.48544441177</v>
      </c>
    </row>
    <row r="115" spans="2:4" x14ac:dyDescent="0.2">
      <c r="B115" s="3">
        <v>92</v>
      </c>
      <c r="C115" s="6">
        <f t="shared" si="16"/>
        <v>1793.0200857310565</v>
      </c>
      <c r="D115" s="6">
        <f t="shared" si="17"/>
        <v>6314.4561213716343</v>
      </c>
    </row>
    <row r="116" spans="2:4" x14ac:dyDescent="0.2">
      <c r="B116" s="3">
        <v>93</v>
      </c>
      <c r="C116" s="6">
        <f t="shared" si="16"/>
        <v>1803.1058237132934</v>
      </c>
      <c r="D116" s="6">
        <f t="shared" si="17"/>
        <v>6304.3703833893969</v>
      </c>
    </row>
    <row r="117" spans="2:4" x14ac:dyDescent="0.2">
      <c r="B117" s="3">
        <v>94</v>
      </c>
      <c r="C117" s="6">
        <f t="shared" si="16"/>
        <v>1813.2482939716806</v>
      </c>
      <c r="D117" s="6">
        <f t="shared" si="17"/>
        <v>6294.2279131310097</v>
      </c>
    </row>
    <row r="118" spans="2:4" x14ac:dyDescent="0.2">
      <c r="B118" s="3">
        <v>95</v>
      </c>
      <c r="C118" s="6">
        <f t="shared" si="16"/>
        <v>1823.4478156252715</v>
      </c>
      <c r="D118" s="6">
        <f t="shared" si="17"/>
        <v>6284.0283914774191</v>
      </c>
    </row>
    <row r="119" spans="2:4" x14ac:dyDescent="0.2">
      <c r="B119" s="3">
        <v>96</v>
      </c>
      <c r="C119" s="6">
        <f t="shared" si="16"/>
        <v>1833.7047095881633</v>
      </c>
      <c r="D119" s="6">
        <f t="shared" si="17"/>
        <v>6273.7714975145273</v>
      </c>
    </row>
    <row r="120" spans="2:4" x14ac:dyDescent="0.2">
      <c r="B120" s="3">
        <v>97</v>
      </c>
      <c r="C120" s="6">
        <f t="shared" si="16"/>
        <v>1844.019298579597</v>
      </c>
      <c r="D120" s="6">
        <f t="shared" si="17"/>
        <v>6263.4569085230942</v>
      </c>
    </row>
    <row r="121" spans="2:4" x14ac:dyDescent="0.2">
      <c r="B121" s="3">
        <v>98</v>
      </c>
      <c r="C121" s="6">
        <f t="shared" si="16"/>
        <v>1854.3919071341072</v>
      </c>
      <c r="D121" s="6">
        <f t="shared" si="17"/>
        <v>6253.0842999685838</v>
      </c>
    </row>
    <row r="122" spans="2:4" x14ac:dyDescent="0.2">
      <c r="B122" s="3">
        <v>99</v>
      </c>
      <c r="C122" s="6">
        <f t="shared" si="16"/>
        <v>1864.8228616117362</v>
      </c>
      <c r="D122" s="6">
        <f t="shared" si="17"/>
        <v>6242.6533454909531</v>
      </c>
    </row>
    <row r="123" spans="2:4" x14ac:dyDescent="0.2">
      <c r="B123" s="3">
        <v>100</v>
      </c>
      <c r="C123" s="6">
        <f t="shared" si="16"/>
        <v>1875.3124902083027</v>
      </c>
      <c r="D123" s="6">
        <f t="shared" si="17"/>
        <v>6232.163716894388</v>
      </c>
    </row>
    <row r="124" spans="2:4" x14ac:dyDescent="0.2">
      <c r="B124" s="3">
        <v>101</v>
      </c>
      <c r="C124" s="6">
        <f t="shared" si="16"/>
        <v>1885.8611229657245</v>
      </c>
      <c r="D124" s="6">
        <f t="shared" si="17"/>
        <v>6221.6150841369654</v>
      </c>
    </row>
    <row r="125" spans="2:4" x14ac:dyDescent="0.2">
      <c r="B125" s="3">
        <v>102</v>
      </c>
      <c r="C125" s="6">
        <f t="shared" si="16"/>
        <v>1896.4690917824066</v>
      </c>
      <c r="D125" s="6">
        <f t="shared" si="17"/>
        <v>6211.0071153202834</v>
      </c>
    </row>
    <row r="126" spans="2:4" x14ac:dyDescent="0.2">
      <c r="B126" s="3">
        <v>103</v>
      </c>
      <c r="C126" s="6">
        <f t="shared" si="16"/>
        <v>1907.1367304236826</v>
      </c>
      <c r="D126" s="6">
        <f t="shared" si="17"/>
        <v>6200.339476679007</v>
      </c>
    </row>
    <row r="127" spans="2:4" x14ac:dyDescent="0.2">
      <c r="B127" s="3">
        <v>104</v>
      </c>
      <c r="C127" s="6">
        <f t="shared" si="16"/>
        <v>1917.8643745323157</v>
      </c>
      <c r="D127" s="6">
        <f t="shared" si="17"/>
        <v>6189.6118325703746</v>
      </c>
    </row>
    <row r="128" spans="2:4" x14ac:dyDescent="0.2">
      <c r="B128" s="3">
        <v>105</v>
      </c>
      <c r="C128" s="6">
        <f t="shared" si="16"/>
        <v>1928.6523616390598</v>
      </c>
      <c r="D128" s="6">
        <f t="shared" si="17"/>
        <v>6178.8238454636303</v>
      </c>
    </row>
    <row r="129" spans="2:4" x14ac:dyDescent="0.2">
      <c r="B129" s="3">
        <v>106</v>
      </c>
      <c r="C129" s="6">
        <f t="shared" si="16"/>
        <v>1939.5010311732794</v>
      </c>
      <c r="D129" s="6">
        <f t="shared" si="17"/>
        <v>6167.9751759294104</v>
      </c>
    </row>
    <row r="130" spans="2:4" x14ac:dyDescent="0.2">
      <c r="B130" s="3">
        <v>107</v>
      </c>
      <c r="C130" s="6">
        <f t="shared" si="16"/>
        <v>1950.4107244736294</v>
      </c>
      <c r="D130" s="6">
        <f t="shared" si="17"/>
        <v>6157.0654826290602</v>
      </c>
    </row>
    <row r="131" spans="2:4" x14ac:dyDescent="0.2">
      <c r="B131" s="3">
        <v>108</v>
      </c>
      <c r="C131" s="6">
        <f t="shared" si="16"/>
        <v>1961.3817847987934</v>
      </c>
      <c r="D131" s="6">
        <f t="shared" si="17"/>
        <v>6146.0944223038969</v>
      </c>
    </row>
    <row r="132" spans="2:4" x14ac:dyDescent="0.2">
      <c r="B132" s="3">
        <v>109</v>
      </c>
      <c r="C132" s="6">
        <f t="shared" si="16"/>
        <v>1972.4145573382864</v>
      </c>
      <c r="D132" s="6">
        <f t="shared" si="17"/>
        <v>6135.0616497644041</v>
      </c>
    </row>
    <row r="133" spans="2:4" x14ac:dyDescent="0.2">
      <c r="B133" s="3">
        <v>110</v>
      </c>
      <c r="C133" s="6">
        <f t="shared" si="16"/>
        <v>1983.5093892233142</v>
      </c>
      <c r="D133" s="6">
        <f t="shared" si="17"/>
        <v>6123.9668178793763</v>
      </c>
    </row>
    <row r="134" spans="2:4" x14ac:dyDescent="0.2">
      <c r="B134" s="3">
        <v>111</v>
      </c>
      <c r="C134" s="6">
        <f t="shared" si="16"/>
        <v>1994.6666295376958</v>
      </c>
      <c r="D134" s="6">
        <f t="shared" si="17"/>
        <v>6112.8095775649945</v>
      </c>
    </row>
    <row r="135" spans="2:4" x14ac:dyDescent="0.2">
      <c r="B135" s="3">
        <v>112</v>
      </c>
      <c r="C135" s="6">
        <f t="shared" si="16"/>
        <v>2005.8866293288454</v>
      </c>
      <c r="D135" s="6">
        <f t="shared" si="17"/>
        <v>6101.5895777738442</v>
      </c>
    </row>
    <row r="136" spans="2:4" x14ac:dyDescent="0.2">
      <c r="B136" s="3">
        <v>113</v>
      </c>
      <c r="C136" s="6">
        <f t="shared" si="16"/>
        <v>2017.1697416188201</v>
      </c>
      <c r="D136" s="6">
        <f t="shared" si="17"/>
        <v>6090.3064654838699</v>
      </c>
    </row>
    <row r="137" spans="2:4" x14ac:dyDescent="0.2">
      <c r="B137" s="3">
        <v>114</v>
      </c>
      <c r="C137" s="6">
        <f t="shared" si="16"/>
        <v>2028.5163214154259</v>
      </c>
      <c r="D137" s="6">
        <f t="shared" si="17"/>
        <v>6078.9598856872644</v>
      </c>
    </row>
    <row r="138" spans="2:4" x14ac:dyDescent="0.2">
      <c r="B138" s="3">
        <v>115</v>
      </c>
      <c r="C138" s="6">
        <f t="shared" si="16"/>
        <v>2039.9267257233878</v>
      </c>
      <c r="D138" s="6">
        <f t="shared" si="17"/>
        <v>6067.5494813793021</v>
      </c>
    </row>
    <row r="139" spans="2:4" x14ac:dyDescent="0.2">
      <c r="B139" s="3">
        <v>116</v>
      </c>
      <c r="C139" s="6">
        <f t="shared" si="16"/>
        <v>2051.4013135555815</v>
      </c>
      <c r="D139" s="6">
        <f t="shared" si="17"/>
        <v>6056.0748935471083</v>
      </c>
    </row>
    <row r="140" spans="2:4" x14ac:dyDescent="0.2">
      <c r="B140" s="3">
        <v>117</v>
      </c>
      <c r="C140" s="6">
        <f t="shared" si="16"/>
        <v>2062.9404459443317</v>
      </c>
      <c r="D140" s="6">
        <f t="shared" si="17"/>
        <v>6044.5357611583577</v>
      </c>
    </row>
    <row r="141" spans="2:4" x14ac:dyDescent="0.2">
      <c r="B141" s="3">
        <v>118</v>
      </c>
      <c r="C141" s="6">
        <f t="shared" si="16"/>
        <v>2074.5444859527688</v>
      </c>
      <c r="D141" s="6">
        <f t="shared" si="17"/>
        <v>6032.9317211499219</v>
      </c>
    </row>
    <row r="142" spans="2:4" x14ac:dyDescent="0.2">
      <c r="B142" s="3">
        <v>119</v>
      </c>
      <c r="C142" s="6">
        <f t="shared" si="16"/>
        <v>2086.2137986862531</v>
      </c>
      <c r="D142" s="6">
        <f t="shared" si="17"/>
        <v>6021.2624084164381</v>
      </c>
    </row>
    <row r="143" spans="2:4" x14ac:dyDescent="0.2">
      <c r="B143" s="3">
        <v>120</v>
      </c>
      <c r="C143" s="6">
        <f t="shared" si="16"/>
        <v>2097.9487513038634</v>
      </c>
      <c r="D143" s="6">
        <f t="shared" si="17"/>
        <v>6009.5274557988268</v>
      </c>
    </row>
    <row r="144" spans="2:4" x14ac:dyDescent="0.2">
      <c r="B144" s="3">
        <v>121</v>
      </c>
      <c r="C144" s="6">
        <f t="shared" si="16"/>
        <v>2109.7497130299475</v>
      </c>
      <c r="D144" s="6">
        <f t="shared" si="17"/>
        <v>5997.7264940727428</v>
      </c>
    </row>
    <row r="145" spans="2:4" x14ac:dyDescent="0.2">
      <c r="B145" s="3">
        <v>122</v>
      </c>
      <c r="C145" s="6">
        <f t="shared" si="16"/>
        <v>2121.617055165741</v>
      </c>
      <c r="D145" s="6">
        <f t="shared" si="17"/>
        <v>5985.8591519369493</v>
      </c>
    </row>
    <row r="146" spans="2:4" x14ac:dyDescent="0.2">
      <c r="B146" s="3">
        <v>123</v>
      </c>
      <c r="C146" s="6">
        <f t="shared" si="16"/>
        <v>2133.5511511010482</v>
      </c>
      <c r="D146" s="6">
        <f t="shared" si="17"/>
        <v>5973.9250560016417</v>
      </c>
    </row>
    <row r="147" spans="2:4" x14ac:dyDescent="0.2">
      <c r="B147" s="3">
        <v>124</v>
      </c>
      <c r="C147" s="6">
        <f t="shared" si="16"/>
        <v>2145.5523763259916</v>
      </c>
      <c r="D147" s="6">
        <f t="shared" si="17"/>
        <v>5961.9238307766982</v>
      </c>
    </row>
    <row r="148" spans="2:4" x14ac:dyDescent="0.2">
      <c r="B148" s="3">
        <v>125</v>
      </c>
      <c r="C148" s="6">
        <f t="shared" si="16"/>
        <v>2157.6211084428251</v>
      </c>
      <c r="D148" s="6">
        <f t="shared" si="17"/>
        <v>5949.8550986598648</v>
      </c>
    </row>
    <row r="149" spans="2:4" x14ac:dyDescent="0.2">
      <c r="B149" s="3">
        <v>126</v>
      </c>
      <c r="C149" s="6">
        <f t="shared" si="16"/>
        <v>2169.7577271778159</v>
      </c>
      <c r="D149" s="6">
        <f t="shared" si="17"/>
        <v>5937.7184799248744</v>
      </c>
    </row>
    <row r="150" spans="2:4" x14ac:dyDescent="0.2">
      <c r="B150" s="3">
        <v>127</v>
      </c>
      <c r="C150" s="6">
        <f t="shared" si="16"/>
        <v>2181.9626143931914</v>
      </c>
      <c r="D150" s="6">
        <f t="shared" si="17"/>
        <v>5925.5135927094989</v>
      </c>
    </row>
    <row r="151" spans="2:4" x14ac:dyDescent="0.2">
      <c r="B151" s="3">
        <v>128</v>
      </c>
      <c r="C151" s="6">
        <f t="shared" si="16"/>
        <v>2194.2361540991528</v>
      </c>
      <c r="D151" s="6">
        <f t="shared" si="17"/>
        <v>5913.2400530035366</v>
      </c>
    </row>
    <row r="152" spans="2:4" x14ac:dyDescent="0.2">
      <c r="B152" s="3">
        <v>129</v>
      </c>
      <c r="C152" s="6">
        <f t="shared" si="16"/>
        <v>2206.5787324659609</v>
      </c>
      <c r="D152" s="6">
        <f t="shared" si="17"/>
        <v>5900.8974746367303</v>
      </c>
    </row>
    <row r="153" spans="2:4" x14ac:dyDescent="0.2">
      <c r="B153" s="3">
        <v>130</v>
      </c>
      <c r="C153" s="6">
        <f t="shared" ref="C153:C216" si="18">PPMT($C$5/12,B153,$C$6*12,(1-$C$4)*-$C$3)</f>
        <v>2218.9907378360817</v>
      </c>
      <c r="D153" s="6">
        <f t="shared" ref="D153:D216" si="19">IPMT($C$5/12,B153,$C$6*12,(1-$C$4)*-$C$3)</f>
        <v>5888.4854692666086</v>
      </c>
    </row>
    <row r="154" spans="2:4" x14ac:dyDescent="0.2">
      <c r="B154" s="3">
        <v>131</v>
      </c>
      <c r="C154" s="6">
        <f t="shared" si="18"/>
        <v>2231.4725607364103</v>
      </c>
      <c r="D154" s="6">
        <f t="shared" si="19"/>
        <v>5876.0036463662791</v>
      </c>
    </row>
    <row r="155" spans="2:4" x14ac:dyDescent="0.2">
      <c r="B155" s="3">
        <v>132</v>
      </c>
      <c r="C155" s="6">
        <f t="shared" si="18"/>
        <v>2244.0245938905523</v>
      </c>
      <c r="D155" s="6">
        <f t="shared" si="19"/>
        <v>5863.4516132121371</v>
      </c>
    </row>
    <row r="156" spans="2:4" x14ac:dyDescent="0.2">
      <c r="B156" s="3">
        <v>133</v>
      </c>
      <c r="C156" s="6">
        <f t="shared" si="18"/>
        <v>2256.6472322311865</v>
      </c>
      <c r="D156" s="6">
        <f t="shared" si="19"/>
        <v>5850.8289748715042</v>
      </c>
    </row>
    <row r="157" spans="2:4" x14ac:dyDescent="0.2">
      <c r="B157" s="3">
        <v>134</v>
      </c>
      <c r="C157" s="6">
        <f t="shared" si="18"/>
        <v>2269.3408729124872</v>
      </c>
      <c r="D157" s="6">
        <f t="shared" si="19"/>
        <v>5838.1353341902031</v>
      </c>
    </row>
    <row r="158" spans="2:4" x14ac:dyDescent="0.2">
      <c r="B158" s="3">
        <v>135</v>
      </c>
      <c r="C158" s="6">
        <f t="shared" si="18"/>
        <v>2282.1059153226197</v>
      </c>
      <c r="D158" s="6">
        <f t="shared" si="19"/>
        <v>5825.3702917800701</v>
      </c>
    </row>
    <row r="159" spans="2:4" x14ac:dyDescent="0.2">
      <c r="B159" s="3">
        <v>136</v>
      </c>
      <c r="C159" s="6">
        <f t="shared" si="18"/>
        <v>2294.9427610963094</v>
      </c>
      <c r="D159" s="6">
        <f t="shared" si="19"/>
        <v>5812.5334460063805</v>
      </c>
    </row>
    <row r="160" spans="2:4" x14ac:dyDescent="0.2">
      <c r="B160" s="3">
        <v>137</v>
      </c>
      <c r="C160" s="6">
        <f t="shared" si="18"/>
        <v>2307.8518141274762</v>
      </c>
      <c r="D160" s="6">
        <f t="shared" si="19"/>
        <v>5799.6243929752145</v>
      </c>
    </row>
    <row r="161" spans="2:4" x14ac:dyDescent="0.2">
      <c r="B161" s="3">
        <v>138</v>
      </c>
      <c r="C161" s="6">
        <f t="shared" si="18"/>
        <v>2320.8334805819436</v>
      </c>
      <c r="D161" s="6">
        <f t="shared" si="19"/>
        <v>5786.6427265207467</v>
      </c>
    </row>
    <row r="162" spans="2:4" x14ac:dyDescent="0.2">
      <c r="B162" s="3">
        <v>139</v>
      </c>
      <c r="C162" s="6">
        <f t="shared" si="18"/>
        <v>2333.8881689102163</v>
      </c>
      <c r="D162" s="6">
        <f t="shared" si="19"/>
        <v>5773.5880381924735</v>
      </c>
    </row>
    <row r="163" spans="2:4" x14ac:dyDescent="0.2">
      <c r="B163" s="3">
        <v>140</v>
      </c>
      <c r="C163" s="6">
        <f t="shared" si="18"/>
        <v>2347.0162898603367</v>
      </c>
      <c r="D163" s="6">
        <f t="shared" si="19"/>
        <v>5760.4599172423541</v>
      </c>
    </row>
    <row r="164" spans="2:4" x14ac:dyDescent="0.2">
      <c r="B164" s="3">
        <v>141</v>
      </c>
      <c r="C164" s="6">
        <f t="shared" si="18"/>
        <v>2360.2182564908012</v>
      </c>
      <c r="D164" s="6">
        <f t="shared" si="19"/>
        <v>5747.2579506118891</v>
      </c>
    </row>
    <row r="165" spans="2:4" x14ac:dyDescent="0.2">
      <c r="B165" s="3">
        <v>142</v>
      </c>
      <c r="C165" s="6">
        <f t="shared" si="18"/>
        <v>2373.4944841835618</v>
      </c>
      <c r="D165" s="6">
        <f t="shared" si="19"/>
        <v>5733.9817229191276</v>
      </c>
    </row>
    <row r="166" spans="2:4" x14ac:dyDescent="0.2">
      <c r="B166" s="3">
        <v>143</v>
      </c>
      <c r="C166" s="6">
        <f t="shared" si="18"/>
        <v>2386.8453906570949</v>
      </c>
      <c r="D166" s="6">
        <f t="shared" si="19"/>
        <v>5720.630816445595</v>
      </c>
    </row>
    <row r="167" spans="2:4" x14ac:dyDescent="0.2">
      <c r="B167" s="3">
        <v>144</v>
      </c>
      <c r="C167" s="6">
        <f t="shared" si="18"/>
        <v>2400.2713959795406</v>
      </c>
      <c r="D167" s="6">
        <f t="shared" si="19"/>
        <v>5707.2048111231497</v>
      </c>
    </row>
    <row r="168" spans="2:4" x14ac:dyDescent="0.2">
      <c r="B168" s="3">
        <v>145</v>
      </c>
      <c r="C168" s="6">
        <f t="shared" si="18"/>
        <v>2413.7729225819257</v>
      </c>
      <c r="D168" s="6">
        <f t="shared" si="19"/>
        <v>5693.703284520765</v>
      </c>
    </row>
    <row r="169" spans="2:4" x14ac:dyDescent="0.2">
      <c r="B169" s="3">
        <v>146</v>
      </c>
      <c r="C169" s="6">
        <f t="shared" si="18"/>
        <v>2427.3503952714486</v>
      </c>
      <c r="D169" s="6">
        <f t="shared" si="19"/>
        <v>5680.1258118312417</v>
      </c>
    </row>
    <row r="170" spans="2:4" x14ac:dyDescent="0.2">
      <c r="B170" s="3">
        <v>147</v>
      </c>
      <c r="C170" s="6">
        <f t="shared" si="18"/>
        <v>2441.0042412448506</v>
      </c>
      <c r="D170" s="6">
        <f t="shared" si="19"/>
        <v>5666.4719658578397</v>
      </c>
    </row>
    <row r="171" spans="2:4" x14ac:dyDescent="0.2">
      <c r="B171" s="3">
        <v>148</v>
      </c>
      <c r="C171" s="6">
        <f t="shared" si="18"/>
        <v>2454.7348901018527</v>
      </c>
      <c r="D171" s="6">
        <f t="shared" si="19"/>
        <v>5652.7413170008367</v>
      </c>
    </row>
    <row r="172" spans="2:4" x14ac:dyDescent="0.2">
      <c r="B172" s="3">
        <v>149</v>
      </c>
      <c r="C172" s="6">
        <f t="shared" si="18"/>
        <v>2468.5427738586754</v>
      </c>
      <c r="D172" s="6">
        <f t="shared" si="19"/>
        <v>5638.9334332440149</v>
      </c>
    </row>
    <row r="173" spans="2:4" x14ac:dyDescent="0.2">
      <c r="B173" s="3">
        <v>150</v>
      </c>
      <c r="C173" s="6">
        <f t="shared" si="18"/>
        <v>2482.4283269616303</v>
      </c>
      <c r="D173" s="6">
        <f t="shared" si="19"/>
        <v>5625.04788014106</v>
      </c>
    </row>
    <row r="174" spans="2:4" x14ac:dyDescent="0.2">
      <c r="B174" s="3">
        <v>151</v>
      </c>
      <c r="C174" s="6">
        <f t="shared" si="18"/>
        <v>2496.3919863007895</v>
      </c>
      <c r="D174" s="6">
        <f t="shared" si="19"/>
        <v>5611.0842208019003</v>
      </c>
    </row>
    <row r="175" spans="2:4" x14ac:dyDescent="0.2">
      <c r="B175" s="3">
        <v>152</v>
      </c>
      <c r="C175" s="6">
        <f t="shared" si="18"/>
        <v>2510.4341912237323</v>
      </c>
      <c r="D175" s="6">
        <f t="shared" si="19"/>
        <v>5597.0420158789584</v>
      </c>
    </row>
    <row r="176" spans="2:4" x14ac:dyDescent="0.2">
      <c r="B176" s="3">
        <v>153</v>
      </c>
      <c r="C176" s="6">
        <f t="shared" si="18"/>
        <v>2524.5553835493656</v>
      </c>
      <c r="D176" s="6">
        <f t="shared" si="19"/>
        <v>5582.9208235533242</v>
      </c>
    </row>
    <row r="177" spans="2:4" x14ac:dyDescent="0.2">
      <c r="B177" s="3">
        <v>154</v>
      </c>
      <c r="C177" s="6">
        <f t="shared" si="18"/>
        <v>2538.756007581831</v>
      </c>
      <c r="D177" s="6">
        <f t="shared" si="19"/>
        <v>5568.7201995208598</v>
      </c>
    </row>
    <row r="178" spans="2:4" x14ac:dyDescent="0.2">
      <c r="B178" s="3">
        <v>155</v>
      </c>
      <c r="C178" s="6">
        <f t="shared" si="18"/>
        <v>2553.0365101244788</v>
      </c>
      <c r="D178" s="6">
        <f t="shared" si="19"/>
        <v>5554.4396969782119</v>
      </c>
    </row>
    <row r="179" spans="2:4" x14ac:dyDescent="0.2">
      <c r="B179" s="3">
        <v>156</v>
      </c>
      <c r="C179" s="6">
        <f t="shared" si="18"/>
        <v>2567.3973404939288</v>
      </c>
      <c r="D179" s="6">
        <f t="shared" si="19"/>
        <v>5540.0788666087619</v>
      </c>
    </row>
    <row r="180" spans="2:4" x14ac:dyDescent="0.2">
      <c r="B180" s="3">
        <v>157</v>
      </c>
      <c r="C180" s="6">
        <f t="shared" si="18"/>
        <v>2581.838950534207</v>
      </c>
      <c r="D180" s="6">
        <f t="shared" si="19"/>
        <v>5525.6372565684833</v>
      </c>
    </row>
    <row r="181" spans="2:4" x14ac:dyDescent="0.2">
      <c r="B181" s="3">
        <v>158</v>
      </c>
      <c r="C181" s="6">
        <f t="shared" si="18"/>
        <v>2596.3617946309619</v>
      </c>
      <c r="D181" s="6">
        <f t="shared" si="19"/>
        <v>5511.1144124717284</v>
      </c>
    </row>
    <row r="182" spans="2:4" x14ac:dyDescent="0.2">
      <c r="B182" s="3">
        <v>159</v>
      </c>
      <c r="C182" s="6">
        <f t="shared" si="18"/>
        <v>2610.9663297257607</v>
      </c>
      <c r="D182" s="6">
        <f t="shared" si="19"/>
        <v>5496.5098773769296</v>
      </c>
    </row>
    <row r="183" spans="2:4" x14ac:dyDescent="0.2">
      <c r="B183" s="3">
        <v>160</v>
      </c>
      <c r="C183" s="6">
        <f t="shared" si="18"/>
        <v>2625.6530153304684</v>
      </c>
      <c r="D183" s="6">
        <f t="shared" si="19"/>
        <v>5481.8231917722223</v>
      </c>
    </row>
    <row r="184" spans="2:4" x14ac:dyDescent="0.2">
      <c r="B184" s="3">
        <v>161</v>
      </c>
      <c r="C184" s="6">
        <f t="shared" si="18"/>
        <v>2640.4223135417019</v>
      </c>
      <c r="D184" s="6">
        <f t="shared" si="19"/>
        <v>5467.0538935609884</v>
      </c>
    </row>
    <row r="185" spans="2:4" x14ac:dyDescent="0.2">
      <c r="B185" s="3">
        <v>162</v>
      </c>
      <c r="C185" s="6">
        <f t="shared" si="18"/>
        <v>2655.2746890553749</v>
      </c>
      <c r="D185" s="6">
        <f t="shared" si="19"/>
        <v>5452.2015180473154</v>
      </c>
    </row>
    <row r="186" spans="2:4" x14ac:dyDescent="0.2">
      <c r="B186" s="3">
        <v>163</v>
      </c>
      <c r="C186" s="6">
        <f t="shared" si="18"/>
        <v>2670.2106091813107</v>
      </c>
      <c r="D186" s="6">
        <f t="shared" si="19"/>
        <v>5437.2655979213796</v>
      </c>
    </row>
    <row r="187" spans="2:4" x14ac:dyDescent="0.2">
      <c r="B187" s="3">
        <v>164</v>
      </c>
      <c r="C187" s="6">
        <f t="shared" si="18"/>
        <v>2685.230543857956</v>
      </c>
      <c r="D187" s="6">
        <f t="shared" si="19"/>
        <v>5422.2456632447338</v>
      </c>
    </row>
    <row r="188" spans="2:4" x14ac:dyDescent="0.2">
      <c r="B188" s="3">
        <v>165</v>
      </c>
      <c r="C188" s="6">
        <f t="shared" si="18"/>
        <v>2700.3349656671567</v>
      </c>
      <c r="D188" s="6">
        <f t="shared" si="19"/>
        <v>5407.1412414355336</v>
      </c>
    </row>
    <row r="189" spans="2:4" x14ac:dyDescent="0.2">
      <c r="B189" s="3">
        <v>166</v>
      </c>
      <c r="C189" s="6">
        <f t="shared" si="18"/>
        <v>2715.5243498490345</v>
      </c>
      <c r="D189" s="6">
        <f t="shared" si="19"/>
        <v>5391.9518572536563</v>
      </c>
    </row>
    <row r="190" spans="2:4" x14ac:dyDescent="0.2">
      <c r="B190" s="3">
        <v>167</v>
      </c>
      <c r="C190" s="6">
        <f t="shared" si="18"/>
        <v>2730.7991743169355</v>
      </c>
      <c r="D190" s="6">
        <f t="shared" si="19"/>
        <v>5376.6770327857548</v>
      </c>
    </row>
    <row r="191" spans="2:4" x14ac:dyDescent="0.2">
      <c r="B191" s="3">
        <v>168</v>
      </c>
      <c r="C191" s="6">
        <f t="shared" si="18"/>
        <v>2746.1599196724683</v>
      </c>
      <c r="D191" s="6">
        <f t="shared" si="19"/>
        <v>5361.3162874302225</v>
      </c>
    </row>
    <row r="192" spans="2:4" x14ac:dyDescent="0.2">
      <c r="B192" s="3">
        <v>169</v>
      </c>
      <c r="C192" s="6">
        <f t="shared" si="18"/>
        <v>2761.6070692206258</v>
      </c>
      <c r="D192" s="6">
        <f t="shared" si="19"/>
        <v>5345.8691378820649</v>
      </c>
    </row>
    <row r="193" spans="2:4" x14ac:dyDescent="0.2">
      <c r="B193" s="3">
        <v>170</v>
      </c>
      <c r="C193" s="6">
        <f t="shared" si="18"/>
        <v>2777.1411089849917</v>
      </c>
      <c r="D193" s="6">
        <f t="shared" si="19"/>
        <v>5330.3350981176991</v>
      </c>
    </row>
    <row r="194" spans="2:4" x14ac:dyDescent="0.2">
      <c r="B194" s="3">
        <v>171</v>
      </c>
      <c r="C194" s="6">
        <f t="shared" si="18"/>
        <v>2792.7625277230322</v>
      </c>
      <c r="D194" s="6">
        <f t="shared" si="19"/>
        <v>5314.7136793796581</v>
      </c>
    </row>
    <row r="195" spans="2:4" x14ac:dyDescent="0.2">
      <c r="B195" s="3">
        <v>172</v>
      </c>
      <c r="C195" s="6">
        <f t="shared" si="18"/>
        <v>2808.4718169414746</v>
      </c>
      <c r="D195" s="6">
        <f t="shared" si="19"/>
        <v>5299.0043901612162</v>
      </c>
    </row>
    <row r="196" spans="2:4" x14ac:dyDescent="0.2">
      <c r="B196" s="3">
        <v>173</v>
      </c>
      <c r="C196" s="6">
        <f t="shared" si="18"/>
        <v>2824.2694709117704</v>
      </c>
      <c r="D196" s="6">
        <f t="shared" si="19"/>
        <v>5283.2067361909203</v>
      </c>
    </row>
    <row r="197" spans="2:4" x14ac:dyDescent="0.2">
      <c r="B197" s="3">
        <v>174</v>
      </c>
      <c r="C197" s="6">
        <f t="shared" si="18"/>
        <v>2840.1559866856492</v>
      </c>
      <c r="D197" s="6">
        <f t="shared" si="19"/>
        <v>5267.320220417042</v>
      </c>
    </row>
    <row r="198" spans="2:4" x14ac:dyDescent="0.2">
      <c r="B198" s="3">
        <v>175</v>
      </c>
      <c r="C198" s="6">
        <f t="shared" si="18"/>
        <v>2856.1318641107559</v>
      </c>
      <c r="D198" s="6">
        <f t="shared" si="19"/>
        <v>5251.3443429919344</v>
      </c>
    </row>
    <row r="199" spans="2:4" x14ac:dyDescent="0.2">
      <c r="B199" s="3">
        <v>176</v>
      </c>
      <c r="C199" s="6">
        <f t="shared" si="18"/>
        <v>2872.1976058463788</v>
      </c>
      <c r="D199" s="6">
        <f t="shared" si="19"/>
        <v>5235.278601256311</v>
      </c>
    </row>
    <row r="200" spans="2:4" x14ac:dyDescent="0.2">
      <c r="B200" s="3">
        <v>177</v>
      </c>
      <c r="C200" s="6">
        <f t="shared" si="18"/>
        <v>2888.3537173792643</v>
      </c>
      <c r="D200" s="6">
        <f t="shared" si="19"/>
        <v>5219.122489723426</v>
      </c>
    </row>
    <row r="201" spans="2:4" x14ac:dyDescent="0.2">
      <c r="B201" s="3">
        <v>178</v>
      </c>
      <c r="C201" s="6">
        <f t="shared" si="18"/>
        <v>2904.6007070395231</v>
      </c>
      <c r="D201" s="6">
        <f t="shared" si="19"/>
        <v>5202.8755000631681</v>
      </c>
    </row>
    <row r="202" spans="2:4" x14ac:dyDescent="0.2">
      <c r="B202" s="3">
        <v>179</v>
      </c>
      <c r="C202" s="6">
        <f t="shared" si="18"/>
        <v>2920.93908601662</v>
      </c>
      <c r="D202" s="6">
        <f t="shared" si="19"/>
        <v>5186.5371210860694</v>
      </c>
    </row>
    <row r="203" spans="2:4" x14ac:dyDescent="0.2">
      <c r="B203" s="3">
        <v>180</v>
      </c>
      <c r="C203" s="6">
        <f t="shared" si="18"/>
        <v>2937.3693683754636</v>
      </c>
      <c r="D203" s="6">
        <f t="shared" si="19"/>
        <v>5170.1068387272271</v>
      </c>
    </row>
    <row r="204" spans="2:4" x14ac:dyDescent="0.2">
      <c r="B204" s="3">
        <v>181</v>
      </c>
      <c r="C204" s="6">
        <f t="shared" si="18"/>
        <v>2953.8920710725756</v>
      </c>
      <c r="D204" s="6">
        <f t="shared" si="19"/>
        <v>5153.5841360301147</v>
      </c>
    </row>
    <row r="205" spans="2:4" x14ac:dyDescent="0.2">
      <c r="B205" s="3">
        <v>182</v>
      </c>
      <c r="C205" s="6">
        <f t="shared" si="18"/>
        <v>2970.5077139723594</v>
      </c>
      <c r="D205" s="6">
        <f t="shared" si="19"/>
        <v>5136.9684931303309</v>
      </c>
    </row>
    <row r="206" spans="2:4" x14ac:dyDescent="0.2">
      <c r="B206" s="3">
        <v>183</v>
      </c>
      <c r="C206" s="6">
        <f t="shared" si="18"/>
        <v>2987.2168198634536</v>
      </c>
      <c r="D206" s="6">
        <f t="shared" si="19"/>
        <v>5120.2593872392372</v>
      </c>
    </row>
    <row r="207" spans="2:4" x14ac:dyDescent="0.2">
      <c r="B207" s="3">
        <v>184</v>
      </c>
      <c r="C207" s="6">
        <f t="shared" si="18"/>
        <v>3004.019914475185</v>
      </c>
      <c r="D207" s="6">
        <f t="shared" si="19"/>
        <v>5103.4562926275048</v>
      </c>
    </row>
    <row r="208" spans="2:4" x14ac:dyDescent="0.2">
      <c r="B208" s="3">
        <v>185</v>
      </c>
      <c r="C208" s="6">
        <f t="shared" si="18"/>
        <v>3020.9175264941086</v>
      </c>
      <c r="D208" s="6">
        <f t="shared" si="19"/>
        <v>5086.5586806085821</v>
      </c>
    </row>
    <row r="209" spans="2:4" x14ac:dyDescent="0.2">
      <c r="B209" s="3">
        <v>186</v>
      </c>
      <c r="C209" s="6">
        <f t="shared" si="18"/>
        <v>3037.9101875806373</v>
      </c>
      <c r="D209" s="6">
        <f t="shared" si="19"/>
        <v>5069.5660195220526</v>
      </c>
    </row>
    <row r="210" spans="2:4" x14ac:dyDescent="0.2">
      <c r="B210" s="3">
        <v>187</v>
      </c>
      <c r="C210" s="6">
        <f t="shared" si="18"/>
        <v>3054.9984323857789</v>
      </c>
      <c r="D210" s="6">
        <f t="shared" si="19"/>
        <v>5052.477774716911</v>
      </c>
    </row>
    <row r="211" spans="2:4" x14ac:dyDescent="0.2">
      <c r="B211" s="3">
        <v>188</v>
      </c>
      <c r="C211" s="6">
        <f t="shared" si="18"/>
        <v>3072.1827985679488</v>
      </c>
      <c r="D211" s="6">
        <f t="shared" si="19"/>
        <v>5035.2934085347415</v>
      </c>
    </row>
    <row r="212" spans="2:4" x14ac:dyDescent="0.2">
      <c r="B212" s="3">
        <v>189</v>
      </c>
      <c r="C212" s="6">
        <f t="shared" si="18"/>
        <v>3089.4638268098934</v>
      </c>
      <c r="D212" s="6">
        <f t="shared" si="19"/>
        <v>5018.0123802927983</v>
      </c>
    </row>
    <row r="213" spans="2:4" x14ac:dyDescent="0.2">
      <c r="B213" s="3">
        <v>190</v>
      </c>
      <c r="C213" s="6">
        <f t="shared" si="18"/>
        <v>3106.8420608356992</v>
      </c>
      <c r="D213" s="6">
        <f t="shared" si="19"/>
        <v>5000.6341462669916</v>
      </c>
    </row>
    <row r="214" spans="2:4" x14ac:dyDescent="0.2">
      <c r="B214" s="3">
        <v>191</v>
      </c>
      <c r="C214" s="6">
        <f t="shared" si="18"/>
        <v>3124.3180474279006</v>
      </c>
      <c r="D214" s="6">
        <f t="shared" si="19"/>
        <v>4983.1581596747901</v>
      </c>
    </row>
    <row r="215" spans="2:4" x14ac:dyDescent="0.2">
      <c r="B215" s="3">
        <v>192</v>
      </c>
      <c r="C215" s="6">
        <f t="shared" si="18"/>
        <v>3141.8923364446819</v>
      </c>
      <c r="D215" s="6">
        <f t="shared" si="19"/>
        <v>4965.5838706580089</v>
      </c>
    </row>
    <row r="216" spans="2:4" x14ac:dyDescent="0.2">
      <c r="B216" s="3">
        <v>193</v>
      </c>
      <c r="C216" s="6">
        <f t="shared" si="18"/>
        <v>3159.5654808371833</v>
      </c>
      <c r="D216" s="6">
        <f t="shared" si="19"/>
        <v>4947.910726265507</v>
      </c>
    </row>
    <row r="217" spans="2:4" x14ac:dyDescent="0.2">
      <c r="B217" s="3">
        <v>194</v>
      </c>
      <c r="C217" s="6">
        <f t="shared" ref="C217:C280" si="20">PPMT($C$5/12,B217,$C$6*12,(1-$C$4)*-$C$3)</f>
        <v>3177.338036666893</v>
      </c>
      <c r="D217" s="6">
        <f t="shared" ref="D217:D280" si="21">IPMT($C$5/12,B217,$C$6*12,(1-$C$4)*-$C$3)</f>
        <v>4930.1381704357982</v>
      </c>
    </row>
    <row r="218" spans="2:4" x14ac:dyDescent="0.2">
      <c r="B218" s="3">
        <v>195</v>
      </c>
      <c r="C218" s="6">
        <f t="shared" si="20"/>
        <v>3195.2105631231439</v>
      </c>
      <c r="D218" s="6">
        <f t="shared" si="21"/>
        <v>4912.2656439795473</v>
      </c>
    </row>
    <row r="219" spans="2:4" x14ac:dyDescent="0.2">
      <c r="B219" s="3">
        <v>196</v>
      </c>
      <c r="C219" s="6">
        <f t="shared" si="20"/>
        <v>3213.1836225407114</v>
      </c>
      <c r="D219" s="6">
        <f t="shared" si="21"/>
        <v>4894.2925845619793</v>
      </c>
    </row>
    <row r="220" spans="2:4" x14ac:dyDescent="0.2">
      <c r="B220" s="3">
        <v>197</v>
      </c>
      <c r="C220" s="6">
        <f t="shared" si="20"/>
        <v>3231.2577804175035</v>
      </c>
      <c r="D220" s="6">
        <f t="shared" si="21"/>
        <v>4876.2184266851873</v>
      </c>
    </row>
    <row r="221" spans="2:4" x14ac:dyDescent="0.2">
      <c r="B221" s="3">
        <v>198</v>
      </c>
      <c r="C221" s="6">
        <f t="shared" si="20"/>
        <v>3249.4336054323517</v>
      </c>
      <c r="D221" s="6">
        <f t="shared" si="21"/>
        <v>4858.0426016703395</v>
      </c>
    </row>
    <row r="222" spans="2:4" x14ac:dyDescent="0.2">
      <c r="B222" s="3">
        <v>199</v>
      </c>
      <c r="C222" s="6">
        <f t="shared" si="20"/>
        <v>3267.7116694629085</v>
      </c>
      <c r="D222" s="6">
        <f t="shared" si="21"/>
        <v>4839.7645376397813</v>
      </c>
    </row>
    <row r="223" spans="2:4" x14ac:dyDescent="0.2">
      <c r="B223" s="3">
        <v>200</v>
      </c>
      <c r="C223" s="6">
        <f t="shared" si="20"/>
        <v>3286.0925476036373</v>
      </c>
      <c r="D223" s="6">
        <f t="shared" si="21"/>
        <v>4821.3836594990516</v>
      </c>
    </row>
    <row r="224" spans="2:4" x14ac:dyDescent="0.2">
      <c r="B224" s="3">
        <v>201</v>
      </c>
      <c r="C224" s="6">
        <f t="shared" si="20"/>
        <v>3304.5768181839076</v>
      </c>
      <c r="D224" s="6">
        <f t="shared" si="21"/>
        <v>4802.8993889187823</v>
      </c>
    </row>
    <row r="225" spans="2:4" x14ac:dyDescent="0.2">
      <c r="B225" s="3">
        <v>202</v>
      </c>
      <c r="C225" s="6">
        <f t="shared" si="20"/>
        <v>3323.1650627861923</v>
      </c>
      <c r="D225" s="6">
        <f t="shared" si="21"/>
        <v>4784.3111443164989</v>
      </c>
    </row>
    <row r="226" spans="2:4" x14ac:dyDescent="0.2">
      <c r="B226" s="3">
        <v>203</v>
      </c>
      <c r="C226" s="6">
        <f t="shared" si="20"/>
        <v>3341.8578662643645</v>
      </c>
      <c r="D226" s="6">
        <f t="shared" si="21"/>
        <v>4765.6183408383258</v>
      </c>
    </row>
    <row r="227" spans="2:4" x14ac:dyDescent="0.2">
      <c r="B227" s="3">
        <v>204</v>
      </c>
      <c r="C227" s="6">
        <f t="shared" si="20"/>
        <v>3360.655816762101</v>
      </c>
      <c r="D227" s="6">
        <f t="shared" si="21"/>
        <v>4746.8203903405883</v>
      </c>
    </row>
    <row r="228" spans="2:4" x14ac:dyDescent="0.2">
      <c r="B228" s="3">
        <v>205</v>
      </c>
      <c r="C228" s="6">
        <f t="shared" si="20"/>
        <v>3379.5595057313881</v>
      </c>
      <c r="D228" s="6">
        <f t="shared" si="21"/>
        <v>4727.9167013713013</v>
      </c>
    </row>
    <row r="229" spans="2:4" x14ac:dyDescent="0.2">
      <c r="B229" s="3">
        <v>206</v>
      </c>
      <c r="C229" s="6">
        <f t="shared" si="20"/>
        <v>3398.5695279511274</v>
      </c>
      <c r="D229" s="6">
        <f t="shared" si="21"/>
        <v>4708.9066791515625</v>
      </c>
    </row>
    <row r="230" spans="2:4" x14ac:dyDescent="0.2">
      <c r="B230" s="3">
        <v>207</v>
      </c>
      <c r="C230" s="6">
        <f t="shared" si="20"/>
        <v>3417.6864815458521</v>
      </c>
      <c r="D230" s="6">
        <f t="shared" si="21"/>
        <v>4689.7897255568378</v>
      </c>
    </row>
    <row r="231" spans="2:4" x14ac:dyDescent="0.2">
      <c r="B231" s="3">
        <v>208</v>
      </c>
      <c r="C231" s="6">
        <f t="shared" si="20"/>
        <v>3436.9109680045481</v>
      </c>
      <c r="D231" s="6">
        <f t="shared" si="21"/>
        <v>4670.5652390981413</v>
      </c>
    </row>
    <row r="232" spans="2:4" x14ac:dyDescent="0.2">
      <c r="B232" s="3">
        <v>209</v>
      </c>
      <c r="C232" s="6">
        <f t="shared" si="20"/>
        <v>3456.2435921995734</v>
      </c>
      <c r="D232" s="6">
        <f t="shared" si="21"/>
        <v>4651.2326149031169</v>
      </c>
    </row>
    <row r="233" spans="2:4" x14ac:dyDescent="0.2">
      <c r="B233" s="3">
        <v>210</v>
      </c>
      <c r="C233" s="6">
        <f t="shared" si="20"/>
        <v>3475.6849624056963</v>
      </c>
      <c r="D233" s="6">
        <f t="shared" si="21"/>
        <v>4631.791244696994</v>
      </c>
    </row>
    <row r="234" spans="2:4" x14ac:dyDescent="0.2">
      <c r="B234" s="3">
        <v>211</v>
      </c>
      <c r="C234" s="6">
        <f t="shared" si="20"/>
        <v>3495.2356903192285</v>
      </c>
      <c r="D234" s="6">
        <f t="shared" si="21"/>
        <v>4612.2405167834613</v>
      </c>
    </row>
    <row r="235" spans="2:4" x14ac:dyDescent="0.2">
      <c r="B235" s="3">
        <v>212</v>
      </c>
      <c r="C235" s="6">
        <f t="shared" si="20"/>
        <v>3514.8963910772741</v>
      </c>
      <c r="D235" s="6">
        <f t="shared" si="21"/>
        <v>4592.5798160254162</v>
      </c>
    </row>
    <row r="236" spans="2:4" x14ac:dyDescent="0.2">
      <c r="B236" s="3">
        <v>213</v>
      </c>
      <c r="C236" s="6">
        <f t="shared" si="20"/>
        <v>3534.6676832770841</v>
      </c>
      <c r="D236" s="6">
        <f t="shared" si="21"/>
        <v>4572.8085238256072</v>
      </c>
    </row>
    <row r="237" spans="2:4" x14ac:dyDescent="0.2">
      <c r="B237" s="3">
        <v>214</v>
      </c>
      <c r="C237" s="6">
        <f t="shared" si="20"/>
        <v>3554.5501889955167</v>
      </c>
      <c r="D237" s="6">
        <f t="shared" si="21"/>
        <v>4552.9260181071741</v>
      </c>
    </row>
    <row r="238" spans="2:4" x14ac:dyDescent="0.2">
      <c r="B238" s="3">
        <v>215</v>
      </c>
      <c r="C238" s="6">
        <f t="shared" si="20"/>
        <v>3574.5445338086165</v>
      </c>
      <c r="D238" s="6">
        <f t="shared" si="21"/>
        <v>4532.9316732940742</v>
      </c>
    </row>
    <row r="239" spans="2:4" x14ac:dyDescent="0.2">
      <c r="B239" s="3">
        <v>216</v>
      </c>
      <c r="C239" s="6">
        <f t="shared" si="20"/>
        <v>3594.6513468112908</v>
      </c>
      <c r="D239" s="6">
        <f t="shared" si="21"/>
        <v>4512.8248602914</v>
      </c>
    </row>
    <row r="240" spans="2:4" x14ac:dyDescent="0.2">
      <c r="B240" s="3">
        <v>217</v>
      </c>
      <c r="C240" s="6">
        <f t="shared" si="20"/>
        <v>3614.8712606371037</v>
      </c>
      <c r="D240" s="6">
        <f t="shared" si="21"/>
        <v>4492.6049464655871</v>
      </c>
    </row>
    <row r="241" spans="2:4" x14ac:dyDescent="0.2">
      <c r="B241" s="3">
        <v>218</v>
      </c>
      <c r="C241" s="6">
        <f t="shared" si="20"/>
        <v>3635.2049114781876</v>
      </c>
      <c r="D241" s="6">
        <f t="shared" si="21"/>
        <v>4472.2712956245023</v>
      </c>
    </row>
    <row r="242" spans="2:4" x14ac:dyDescent="0.2">
      <c r="B242" s="3">
        <v>219</v>
      </c>
      <c r="C242" s="6">
        <f t="shared" si="20"/>
        <v>3655.6529391052527</v>
      </c>
      <c r="D242" s="6">
        <f t="shared" si="21"/>
        <v>4451.8232679974371</v>
      </c>
    </row>
    <row r="243" spans="2:4" x14ac:dyDescent="0.2">
      <c r="B243" s="3">
        <v>220</v>
      </c>
      <c r="C243" s="6">
        <f t="shared" si="20"/>
        <v>3676.2159868877193</v>
      </c>
      <c r="D243" s="6">
        <f t="shared" si="21"/>
        <v>4431.2602202149701</v>
      </c>
    </row>
    <row r="244" spans="2:4" x14ac:dyDescent="0.2">
      <c r="B244" s="3">
        <v>221</v>
      </c>
      <c r="C244" s="6">
        <f t="shared" si="20"/>
        <v>3696.8947018139625</v>
      </c>
      <c r="D244" s="6">
        <f t="shared" si="21"/>
        <v>4410.5815052887274</v>
      </c>
    </row>
    <row r="245" spans="2:4" x14ac:dyDescent="0.2">
      <c r="B245" s="3">
        <v>222</v>
      </c>
      <c r="C245" s="6">
        <f t="shared" si="20"/>
        <v>3717.6897345116668</v>
      </c>
      <c r="D245" s="6">
        <f t="shared" si="21"/>
        <v>4389.786472591024</v>
      </c>
    </row>
    <row r="246" spans="2:4" x14ac:dyDescent="0.2">
      <c r="B246" s="3">
        <v>223</v>
      </c>
      <c r="C246" s="6">
        <f t="shared" si="20"/>
        <v>3738.6017392682948</v>
      </c>
      <c r="D246" s="6">
        <f t="shared" si="21"/>
        <v>4368.8744678343955</v>
      </c>
    </row>
    <row r="247" spans="2:4" x14ac:dyDescent="0.2">
      <c r="B247" s="3">
        <v>224</v>
      </c>
      <c r="C247" s="6">
        <f t="shared" si="20"/>
        <v>3759.6313740516789</v>
      </c>
      <c r="D247" s="6">
        <f t="shared" si="21"/>
        <v>4347.8448330510118</v>
      </c>
    </row>
    <row r="248" spans="2:4" x14ac:dyDescent="0.2">
      <c r="B248" s="3">
        <v>225</v>
      </c>
      <c r="C248" s="6">
        <f t="shared" si="20"/>
        <v>3780.7793005307194</v>
      </c>
      <c r="D248" s="6">
        <f t="shared" si="21"/>
        <v>4326.6969065719713</v>
      </c>
    </row>
    <row r="249" spans="2:4" x14ac:dyDescent="0.2">
      <c r="B249" s="3">
        <v>226</v>
      </c>
      <c r="C249" s="6">
        <f t="shared" si="20"/>
        <v>3802.0461840962043</v>
      </c>
      <c r="D249" s="6">
        <f t="shared" si="21"/>
        <v>4305.4300230064855</v>
      </c>
    </row>
    <row r="250" spans="2:4" x14ac:dyDescent="0.2">
      <c r="B250" s="3">
        <v>227</v>
      </c>
      <c r="C250" s="6">
        <f t="shared" si="20"/>
        <v>3823.4326938817458</v>
      </c>
      <c r="D250" s="6">
        <f t="shared" si="21"/>
        <v>4284.043513220945</v>
      </c>
    </row>
    <row r="251" spans="2:4" x14ac:dyDescent="0.2">
      <c r="B251" s="3">
        <v>228</v>
      </c>
      <c r="C251" s="6">
        <f t="shared" si="20"/>
        <v>3844.9395027848304</v>
      </c>
      <c r="D251" s="6">
        <f t="shared" si="21"/>
        <v>4262.5367043178594</v>
      </c>
    </row>
    <row r="252" spans="2:4" x14ac:dyDescent="0.2">
      <c r="B252" s="3">
        <v>229</v>
      </c>
      <c r="C252" s="6">
        <f t="shared" si="20"/>
        <v>3866.5672874879951</v>
      </c>
      <c r="D252" s="6">
        <f t="shared" si="21"/>
        <v>4240.9089196146942</v>
      </c>
    </row>
    <row r="253" spans="2:4" x14ac:dyDescent="0.2">
      <c r="B253" s="3">
        <v>230</v>
      </c>
      <c r="C253" s="6">
        <f t="shared" si="20"/>
        <v>3888.3167284801152</v>
      </c>
      <c r="D253" s="6">
        <f t="shared" si="21"/>
        <v>4219.159478622576</v>
      </c>
    </row>
    <row r="254" spans="2:4" x14ac:dyDescent="0.2">
      <c r="B254" s="3">
        <v>231</v>
      </c>
      <c r="C254" s="6">
        <f t="shared" si="20"/>
        <v>3910.1885100778159</v>
      </c>
      <c r="D254" s="6">
        <f t="shared" si="21"/>
        <v>4197.2876970248744</v>
      </c>
    </row>
    <row r="255" spans="2:4" x14ac:dyDescent="0.2">
      <c r="B255" s="3">
        <v>232</v>
      </c>
      <c r="C255" s="6">
        <f t="shared" si="20"/>
        <v>3932.183320447004</v>
      </c>
      <c r="D255" s="6">
        <f t="shared" si="21"/>
        <v>4175.2928866556867</v>
      </c>
    </row>
    <row r="256" spans="2:4" x14ac:dyDescent="0.2">
      <c r="B256" s="3">
        <v>233</v>
      </c>
      <c r="C256" s="6">
        <f t="shared" si="20"/>
        <v>3954.3018516245179</v>
      </c>
      <c r="D256" s="6">
        <f t="shared" si="21"/>
        <v>4153.1743554781715</v>
      </c>
    </row>
    <row r="257" spans="2:4" x14ac:dyDescent="0.2">
      <c r="B257" s="3">
        <v>234</v>
      </c>
      <c r="C257" s="6">
        <f t="shared" si="20"/>
        <v>3976.5447995399059</v>
      </c>
      <c r="D257" s="6">
        <f t="shared" si="21"/>
        <v>4130.9314075627854</v>
      </c>
    </row>
    <row r="258" spans="2:4" x14ac:dyDescent="0.2">
      <c r="B258" s="3">
        <v>235</v>
      </c>
      <c r="C258" s="6">
        <f t="shared" si="20"/>
        <v>3998.9128640373174</v>
      </c>
      <c r="D258" s="6">
        <f t="shared" si="21"/>
        <v>4108.5633430653725</v>
      </c>
    </row>
    <row r="259" spans="2:4" x14ac:dyDescent="0.2">
      <c r="B259" s="3">
        <v>236</v>
      </c>
      <c r="C259" s="6">
        <f t="shared" si="20"/>
        <v>4021.4067488975284</v>
      </c>
      <c r="D259" s="6">
        <f t="shared" si="21"/>
        <v>4086.0694582051628</v>
      </c>
    </row>
    <row r="260" spans="2:4" x14ac:dyDescent="0.2">
      <c r="B260" s="3">
        <v>237</v>
      </c>
      <c r="C260" s="6">
        <f t="shared" si="20"/>
        <v>4044.0271618600768</v>
      </c>
      <c r="D260" s="6">
        <f t="shared" si="21"/>
        <v>4063.4490452426144</v>
      </c>
    </row>
    <row r="261" spans="2:4" x14ac:dyDescent="0.2">
      <c r="B261" s="3">
        <v>238</v>
      </c>
      <c r="C261" s="6">
        <f t="shared" si="20"/>
        <v>4066.7748146455392</v>
      </c>
      <c r="D261" s="6">
        <f t="shared" si="21"/>
        <v>4040.7013924571511</v>
      </c>
    </row>
    <row r="262" spans="2:4" x14ac:dyDescent="0.2">
      <c r="B262" s="3">
        <v>239</v>
      </c>
      <c r="C262" s="6">
        <f t="shared" si="20"/>
        <v>4089.6504229779202</v>
      </c>
      <c r="D262" s="6">
        <f t="shared" si="21"/>
        <v>4017.8257841247705</v>
      </c>
    </row>
    <row r="263" spans="2:4" x14ac:dyDescent="0.2">
      <c r="B263" s="3">
        <v>240</v>
      </c>
      <c r="C263" s="6">
        <f t="shared" si="20"/>
        <v>4112.6547066071707</v>
      </c>
      <c r="D263" s="6">
        <f t="shared" si="21"/>
        <v>3994.8215004955196</v>
      </c>
    </row>
    <row r="264" spans="2:4" x14ac:dyDescent="0.2">
      <c r="B264" s="3">
        <v>241</v>
      </c>
      <c r="C264" s="6">
        <f t="shared" si="20"/>
        <v>4135.7883893318367</v>
      </c>
      <c r="D264" s="6">
        <f t="shared" si="21"/>
        <v>3971.6878177708536</v>
      </c>
    </row>
    <row r="265" spans="2:4" x14ac:dyDescent="0.2">
      <c r="B265" s="3">
        <v>242</v>
      </c>
      <c r="C265" s="6">
        <f t="shared" si="20"/>
        <v>4159.0521990218276</v>
      </c>
      <c r="D265" s="6">
        <f t="shared" si="21"/>
        <v>3948.4240080808613</v>
      </c>
    </row>
    <row r="266" spans="2:4" x14ac:dyDescent="0.2">
      <c r="B266" s="3">
        <v>243</v>
      </c>
      <c r="C266" s="6">
        <f t="shared" si="20"/>
        <v>4182.4468676413262</v>
      </c>
      <c r="D266" s="6">
        <f t="shared" si="21"/>
        <v>3925.0293394613641</v>
      </c>
    </row>
    <row r="267" spans="2:4" x14ac:dyDescent="0.2">
      <c r="B267" s="3">
        <v>244</v>
      </c>
      <c r="C267" s="6">
        <f t="shared" si="20"/>
        <v>4205.9731312718086</v>
      </c>
      <c r="D267" s="6">
        <f t="shared" si="21"/>
        <v>3901.5030758308822</v>
      </c>
    </row>
    <row r="268" spans="2:4" x14ac:dyDescent="0.2">
      <c r="B268" s="3">
        <v>245</v>
      </c>
      <c r="C268" s="6">
        <f t="shared" si="20"/>
        <v>4229.6317301352119</v>
      </c>
      <c r="D268" s="6">
        <f t="shared" si="21"/>
        <v>3877.8444769674775</v>
      </c>
    </row>
    <row r="269" spans="2:4" x14ac:dyDescent="0.2">
      <c r="B269" s="3">
        <v>246</v>
      </c>
      <c r="C269" s="6">
        <f t="shared" si="20"/>
        <v>4253.4234086172228</v>
      </c>
      <c r="D269" s="6">
        <f t="shared" si="21"/>
        <v>3854.0527984854666</v>
      </c>
    </row>
    <row r="270" spans="2:4" x14ac:dyDescent="0.2">
      <c r="B270" s="3">
        <v>247</v>
      </c>
      <c r="C270" s="6">
        <f t="shared" si="20"/>
        <v>4277.348915290695</v>
      </c>
      <c r="D270" s="6">
        <f t="shared" si="21"/>
        <v>3830.1272918119957</v>
      </c>
    </row>
    <row r="271" spans="2:4" x14ac:dyDescent="0.2">
      <c r="B271" s="3">
        <v>248</v>
      </c>
      <c r="C271" s="6">
        <f t="shared" si="20"/>
        <v>4301.4090029392055</v>
      </c>
      <c r="D271" s="6">
        <f t="shared" si="21"/>
        <v>3806.0672041634848</v>
      </c>
    </row>
    <row r="272" spans="2:4" x14ac:dyDescent="0.2">
      <c r="B272" s="3">
        <v>249</v>
      </c>
      <c r="C272" s="6">
        <f t="shared" si="20"/>
        <v>4325.6044285807375</v>
      </c>
      <c r="D272" s="6">
        <f t="shared" si="21"/>
        <v>3781.8717785219524</v>
      </c>
    </row>
    <row r="273" spans="2:4" x14ac:dyDescent="0.2">
      <c r="B273" s="3">
        <v>250</v>
      </c>
      <c r="C273" s="6">
        <f t="shared" si="20"/>
        <v>4349.9359534915047</v>
      </c>
      <c r="D273" s="6">
        <f t="shared" si="21"/>
        <v>3757.540253611186</v>
      </c>
    </row>
    <row r="274" spans="2:4" x14ac:dyDescent="0.2">
      <c r="B274" s="3">
        <v>251</v>
      </c>
      <c r="C274" s="6">
        <f t="shared" si="20"/>
        <v>4374.404343229894</v>
      </c>
      <c r="D274" s="6">
        <f t="shared" si="21"/>
        <v>3733.0718638727958</v>
      </c>
    </row>
    <row r="275" spans="2:4" x14ac:dyDescent="0.2">
      <c r="B275" s="3">
        <v>252</v>
      </c>
      <c r="C275" s="6">
        <f t="shared" si="20"/>
        <v>4399.0103676605622</v>
      </c>
      <c r="D275" s="6">
        <f t="shared" si="21"/>
        <v>3708.4658394421276</v>
      </c>
    </row>
    <row r="276" spans="2:4" x14ac:dyDescent="0.2">
      <c r="B276" s="3">
        <v>253</v>
      </c>
      <c r="C276" s="6">
        <f t="shared" si="20"/>
        <v>4423.7548009786533</v>
      </c>
      <c r="D276" s="6">
        <f t="shared" si="21"/>
        <v>3683.7214061240379</v>
      </c>
    </row>
    <row r="277" spans="2:4" x14ac:dyDescent="0.2">
      <c r="B277" s="3">
        <v>254</v>
      </c>
      <c r="C277" s="6">
        <f t="shared" si="20"/>
        <v>4448.6384217341583</v>
      </c>
      <c r="D277" s="6">
        <f t="shared" si="21"/>
        <v>3658.837785368532</v>
      </c>
    </row>
    <row r="278" spans="2:4" x14ac:dyDescent="0.2">
      <c r="B278" s="3">
        <v>255</v>
      </c>
      <c r="C278" s="6">
        <f t="shared" si="20"/>
        <v>4473.6620128564127</v>
      </c>
      <c r="D278" s="6">
        <f t="shared" si="21"/>
        <v>3633.8141942462776</v>
      </c>
    </row>
    <row r="279" spans="2:4" x14ac:dyDescent="0.2">
      <c r="B279" s="3">
        <v>256</v>
      </c>
      <c r="C279" s="6">
        <f t="shared" si="20"/>
        <v>4498.8263616787299</v>
      </c>
      <c r="D279" s="6">
        <f t="shared" si="21"/>
        <v>3608.64984542396</v>
      </c>
    </row>
    <row r="280" spans="2:4" x14ac:dyDescent="0.2">
      <c r="B280" s="3">
        <v>257</v>
      </c>
      <c r="C280" s="6">
        <f t="shared" si="20"/>
        <v>4524.1322599631731</v>
      </c>
      <c r="D280" s="6">
        <f t="shared" si="21"/>
        <v>3583.3439471395172</v>
      </c>
    </row>
    <row r="281" spans="2:4" x14ac:dyDescent="0.2">
      <c r="B281" s="3">
        <v>258</v>
      </c>
      <c r="C281" s="6">
        <f t="shared" ref="C281:C344" si="22">PPMT($C$5/12,B281,$C$6*12,(1-$C$4)*-$C$3)</f>
        <v>4549.5805039254656</v>
      </c>
      <c r="D281" s="6">
        <f t="shared" ref="D281:D344" si="23">IPMT($C$5/12,B281,$C$6*12,(1-$C$4)*-$C$3)</f>
        <v>3557.8957031772238</v>
      </c>
    </row>
    <row r="282" spans="2:4" x14ac:dyDescent="0.2">
      <c r="B282" s="3">
        <v>259</v>
      </c>
      <c r="C282" s="6">
        <f t="shared" si="22"/>
        <v>4575.1718942600473</v>
      </c>
      <c r="D282" s="6">
        <f t="shared" si="23"/>
        <v>3532.3043128426439</v>
      </c>
    </row>
    <row r="283" spans="2:4" x14ac:dyDescent="0.2">
      <c r="B283" s="3">
        <v>260</v>
      </c>
      <c r="C283" s="6">
        <f t="shared" si="22"/>
        <v>4600.9072361652597</v>
      </c>
      <c r="D283" s="6">
        <f t="shared" si="23"/>
        <v>3506.568970937431</v>
      </c>
    </row>
    <row r="284" spans="2:4" x14ac:dyDescent="0.2">
      <c r="B284" s="3">
        <v>261</v>
      </c>
      <c r="C284" s="6">
        <f t="shared" si="22"/>
        <v>4626.7873393686887</v>
      </c>
      <c r="D284" s="6">
        <f t="shared" si="23"/>
        <v>3480.6888677340016</v>
      </c>
    </row>
    <row r="285" spans="2:4" x14ac:dyDescent="0.2">
      <c r="B285" s="3">
        <v>262</v>
      </c>
      <c r="C285" s="6">
        <f t="shared" si="22"/>
        <v>4652.8130181526385</v>
      </c>
      <c r="D285" s="6">
        <f t="shared" si="23"/>
        <v>3454.6631889500522</v>
      </c>
    </row>
    <row r="286" spans="2:4" x14ac:dyDescent="0.2">
      <c r="B286" s="3">
        <v>263</v>
      </c>
      <c r="C286" s="6">
        <f t="shared" si="22"/>
        <v>4678.9850913797463</v>
      </c>
      <c r="D286" s="6">
        <f t="shared" si="23"/>
        <v>3428.4911157229435</v>
      </c>
    </row>
    <row r="287" spans="2:4" x14ac:dyDescent="0.2">
      <c r="B287" s="3">
        <v>264</v>
      </c>
      <c r="C287" s="6">
        <f t="shared" si="22"/>
        <v>4705.3043825187569</v>
      </c>
      <c r="D287" s="6">
        <f t="shared" si="23"/>
        <v>3402.1718245839329</v>
      </c>
    </row>
    <row r="288" spans="2:4" x14ac:dyDescent="0.2">
      <c r="B288" s="3">
        <v>265</v>
      </c>
      <c r="C288" s="6">
        <f t="shared" si="22"/>
        <v>4731.7717196704252</v>
      </c>
      <c r="D288" s="6">
        <f t="shared" si="23"/>
        <v>3375.7044874322651</v>
      </c>
    </row>
    <row r="289" spans="2:4" x14ac:dyDescent="0.2">
      <c r="B289" s="3">
        <v>266</v>
      </c>
      <c r="C289" s="6">
        <f t="shared" si="22"/>
        <v>4758.3879355935715</v>
      </c>
      <c r="D289" s="6">
        <f t="shared" si="23"/>
        <v>3349.0882715091184</v>
      </c>
    </row>
    <row r="290" spans="2:4" x14ac:dyDescent="0.2">
      <c r="B290" s="3">
        <v>267</v>
      </c>
      <c r="C290" s="6">
        <f t="shared" si="22"/>
        <v>4785.1538677312856</v>
      </c>
      <c r="D290" s="6">
        <f t="shared" si="23"/>
        <v>3322.3223393714043</v>
      </c>
    </row>
    <row r="291" spans="2:4" x14ac:dyDescent="0.2">
      <c r="B291" s="3">
        <v>268</v>
      </c>
      <c r="C291" s="6">
        <f t="shared" si="22"/>
        <v>4812.0703582372744</v>
      </c>
      <c r="D291" s="6">
        <f t="shared" si="23"/>
        <v>3295.4058488654164</v>
      </c>
    </row>
    <row r="292" spans="2:4" x14ac:dyDescent="0.2">
      <c r="B292" s="3">
        <v>269</v>
      </c>
      <c r="C292" s="6">
        <f t="shared" si="22"/>
        <v>4839.1382540023587</v>
      </c>
      <c r="D292" s="6">
        <f t="shared" si="23"/>
        <v>3268.3379531003316</v>
      </c>
    </row>
    <row r="293" spans="2:4" x14ac:dyDescent="0.2">
      <c r="B293" s="3">
        <v>270</v>
      </c>
      <c r="C293" s="6">
        <f t="shared" si="22"/>
        <v>4866.3584066811218</v>
      </c>
      <c r="D293" s="6">
        <f t="shared" si="23"/>
        <v>3241.1178004215685</v>
      </c>
    </row>
    <row r="294" spans="2:4" x14ac:dyDescent="0.2">
      <c r="B294" s="3">
        <v>271</v>
      </c>
      <c r="C294" s="6">
        <f t="shared" si="22"/>
        <v>4893.7316727187035</v>
      </c>
      <c r="D294" s="6">
        <f t="shared" si="23"/>
        <v>3213.7445343839868</v>
      </c>
    </row>
    <row r="295" spans="2:4" x14ac:dyDescent="0.2">
      <c r="B295" s="3">
        <v>272</v>
      </c>
      <c r="C295" s="6">
        <f t="shared" si="22"/>
        <v>4921.2589133777456</v>
      </c>
      <c r="D295" s="6">
        <f t="shared" si="23"/>
        <v>3186.2172937249438</v>
      </c>
    </row>
    <row r="296" spans="2:4" x14ac:dyDescent="0.2">
      <c r="B296" s="3">
        <v>273</v>
      </c>
      <c r="C296" s="6">
        <f t="shared" si="22"/>
        <v>4948.9409947654958</v>
      </c>
      <c r="D296" s="6">
        <f t="shared" si="23"/>
        <v>3158.5352123371945</v>
      </c>
    </row>
    <row r="297" spans="2:4" x14ac:dyDescent="0.2">
      <c r="B297" s="3">
        <v>274</v>
      </c>
      <c r="C297" s="6">
        <f t="shared" si="22"/>
        <v>4976.7787878610516</v>
      </c>
      <c r="D297" s="6">
        <f t="shared" si="23"/>
        <v>3130.6974192416387</v>
      </c>
    </row>
    <row r="298" spans="2:4" x14ac:dyDescent="0.2">
      <c r="B298" s="3">
        <v>275</v>
      </c>
      <c r="C298" s="6">
        <f t="shared" si="22"/>
        <v>5004.7731685427698</v>
      </c>
      <c r="D298" s="6">
        <f t="shared" si="23"/>
        <v>3102.7030385599205</v>
      </c>
    </row>
    <row r="299" spans="2:4" x14ac:dyDescent="0.2">
      <c r="B299" s="3">
        <v>276</v>
      </c>
      <c r="C299" s="6">
        <f t="shared" si="22"/>
        <v>5032.925017615823</v>
      </c>
      <c r="D299" s="6">
        <f t="shared" si="23"/>
        <v>3074.5511894868669</v>
      </c>
    </row>
    <row r="300" spans="2:4" x14ac:dyDescent="0.2">
      <c r="B300" s="3">
        <v>277</v>
      </c>
      <c r="C300" s="6">
        <f t="shared" si="22"/>
        <v>5061.2352208399116</v>
      </c>
      <c r="D300" s="6">
        <f t="shared" si="23"/>
        <v>3046.2409862627778</v>
      </c>
    </row>
    <row r="301" spans="2:4" x14ac:dyDescent="0.2">
      <c r="B301" s="3">
        <v>278</v>
      </c>
      <c r="C301" s="6">
        <f t="shared" si="22"/>
        <v>5089.7046689571371</v>
      </c>
      <c r="D301" s="6">
        <f t="shared" si="23"/>
        <v>3017.7715381455537</v>
      </c>
    </row>
    <row r="302" spans="2:4" x14ac:dyDescent="0.2">
      <c r="B302" s="3">
        <v>279</v>
      </c>
      <c r="C302" s="6">
        <f t="shared" si="22"/>
        <v>5118.3342577200201</v>
      </c>
      <c r="D302" s="6">
        <f t="shared" si="23"/>
        <v>2989.1419493826697</v>
      </c>
    </row>
    <row r="303" spans="2:4" x14ac:dyDescent="0.2">
      <c r="B303" s="3">
        <v>280</v>
      </c>
      <c r="C303" s="6">
        <f t="shared" si="22"/>
        <v>5147.1248879196955</v>
      </c>
      <c r="D303" s="6">
        <f t="shared" si="23"/>
        <v>2960.3513191829948</v>
      </c>
    </row>
    <row r="304" spans="2:4" x14ac:dyDescent="0.2">
      <c r="B304" s="3">
        <v>281</v>
      </c>
      <c r="C304" s="6">
        <f t="shared" si="22"/>
        <v>5176.0774654142442</v>
      </c>
      <c r="D304" s="6">
        <f t="shared" si="23"/>
        <v>2931.3987416884461</v>
      </c>
    </row>
    <row r="305" spans="2:4" x14ac:dyDescent="0.2">
      <c r="B305" s="3">
        <v>282</v>
      </c>
      <c r="C305" s="6">
        <f t="shared" si="22"/>
        <v>5205.1929011571992</v>
      </c>
      <c r="D305" s="6">
        <f t="shared" si="23"/>
        <v>2902.2833059454906</v>
      </c>
    </row>
    <row r="306" spans="2:4" x14ac:dyDescent="0.2">
      <c r="B306" s="3">
        <v>283</v>
      </c>
      <c r="C306" s="6">
        <f t="shared" si="22"/>
        <v>5234.4721112262087</v>
      </c>
      <c r="D306" s="6">
        <f t="shared" si="23"/>
        <v>2873.0040958764816</v>
      </c>
    </row>
    <row r="307" spans="2:4" x14ac:dyDescent="0.2">
      <c r="B307" s="3">
        <v>284</v>
      </c>
      <c r="C307" s="6">
        <f t="shared" si="22"/>
        <v>5263.9160168518556</v>
      </c>
      <c r="D307" s="6">
        <f t="shared" si="23"/>
        <v>2843.5601902508342</v>
      </c>
    </row>
    <row r="308" spans="2:4" x14ac:dyDescent="0.2">
      <c r="B308" s="3">
        <v>285</v>
      </c>
      <c r="C308" s="6">
        <f t="shared" si="22"/>
        <v>5293.5255444466475</v>
      </c>
      <c r="D308" s="6">
        <f t="shared" si="23"/>
        <v>2813.9506626560428</v>
      </c>
    </row>
    <row r="309" spans="2:4" x14ac:dyDescent="0.2">
      <c r="B309" s="3">
        <v>286</v>
      </c>
      <c r="C309" s="6">
        <f t="shared" si="22"/>
        <v>5323.3016256341598</v>
      </c>
      <c r="D309" s="6">
        <f t="shared" si="23"/>
        <v>2784.1745814685301</v>
      </c>
    </row>
    <row r="310" spans="2:4" x14ac:dyDescent="0.2">
      <c r="B310" s="3">
        <v>287</v>
      </c>
      <c r="C310" s="6">
        <f t="shared" si="22"/>
        <v>5353.245197278352</v>
      </c>
      <c r="D310" s="6">
        <f t="shared" si="23"/>
        <v>2754.2310098243379</v>
      </c>
    </row>
    <row r="311" spans="2:4" x14ac:dyDescent="0.2">
      <c r="B311" s="3">
        <v>288</v>
      </c>
      <c r="C311" s="6">
        <f t="shared" si="22"/>
        <v>5383.3572015130421</v>
      </c>
      <c r="D311" s="6">
        <f t="shared" si="23"/>
        <v>2724.1190055896482</v>
      </c>
    </row>
    <row r="312" spans="2:4" x14ac:dyDescent="0.2">
      <c r="B312" s="3">
        <v>289</v>
      </c>
      <c r="C312" s="6">
        <f t="shared" si="22"/>
        <v>5413.6385857715541</v>
      </c>
      <c r="D312" s="6">
        <f t="shared" si="23"/>
        <v>2693.8376213311367</v>
      </c>
    </row>
    <row r="313" spans="2:4" x14ac:dyDescent="0.2">
      <c r="B313" s="3">
        <v>290</v>
      </c>
      <c r="C313" s="6">
        <f t="shared" si="22"/>
        <v>5444.0903028165185</v>
      </c>
      <c r="D313" s="6">
        <f t="shared" si="23"/>
        <v>2663.3859042861718</v>
      </c>
    </row>
    <row r="314" spans="2:4" x14ac:dyDescent="0.2">
      <c r="B314" s="3">
        <v>291</v>
      </c>
      <c r="C314" s="6">
        <f t="shared" si="22"/>
        <v>5474.713310769861</v>
      </c>
      <c r="D314" s="6">
        <f t="shared" si="23"/>
        <v>2632.7628963328289</v>
      </c>
    </row>
    <row r="315" spans="2:4" x14ac:dyDescent="0.2">
      <c r="B315" s="3">
        <v>292</v>
      </c>
      <c r="C315" s="6">
        <f t="shared" si="22"/>
        <v>5505.5085731429417</v>
      </c>
      <c r="D315" s="6">
        <f t="shared" si="23"/>
        <v>2601.9676339597481</v>
      </c>
    </row>
    <row r="316" spans="2:4" x14ac:dyDescent="0.2">
      <c r="B316" s="3">
        <v>293</v>
      </c>
      <c r="C316" s="6">
        <f t="shared" si="22"/>
        <v>5536.4770588668707</v>
      </c>
      <c r="D316" s="6">
        <f t="shared" si="23"/>
        <v>2570.9991482358196</v>
      </c>
    </row>
    <row r="317" spans="2:4" x14ac:dyDescent="0.2">
      <c r="B317" s="3">
        <v>294</v>
      </c>
      <c r="C317" s="6">
        <f t="shared" si="22"/>
        <v>5567.6197423229969</v>
      </c>
      <c r="D317" s="6">
        <f t="shared" si="23"/>
        <v>2539.8564647796934</v>
      </c>
    </row>
    <row r="318" spans="2:4" x14ac:dyDescent="0.2">
      <c r="B318" s="3">
        <v>295</v>
      </c>
      <c r="C318" s="6">
        <f t="shared" si="22"/>
        <v>5598.9376033735643</v>
      </c>
      <c r="D318" s="6">
        <f t="shared" si="23"/>
        <v>2508.5386037291264</v>
      </c>
    </row>
    <row r="319" spans="2:4" x14ac:dyDescent="0.2">
      <c r="B319" s="3">
        <v>296</v>
      </c>
      <c r="C319" s="6">
        <f t="shared" si="22"/>
        <v>5630.4316273925406</v>
      </c>
      <c r="D319" s="6">
        <f t="shared" si="23"/>
        <v>2477.0445797101497</v>
      </c>
    </row>
    <row r="320" spans="2:4" x14ac:dyDescent="0.2">
      <c r="B320" s="3">
        <v>297</v>
      </c>
      <c r="C320" s="6">
        <f t="shared" si="22"/>
        <v>5662.102805296623</v>
      </c>
      <c r="D320" s="6">
        <f t="shared" si="23"/>
        <v>2445.3734018060668</v>
      </c>
    </row>
    <row r="321" spans="2:4" x14ac:dyDescent="0.2">
      <c r="B321" s="3">
        <v>298</v>
      </c>
      <c r="C321" s="6">
        <f t="shared" si="22"/>
        <v>5693.9521335764175</v>
      </c>
      <c r="D321" s="6">
        <f t="shared" si="23"/>
        <v>2413.5240735262737</v>
      </c>
    </row>
    <row r="322" spans="2:4" x14ac:dyDescent="0.2">
      <c r="B322" s="3">
        <v>299</v>
      </c>
      <c r="C322" s="6">
        <f t="shared" si="22"/>
        <v>5725.9806143277847</v>
      </c>
      <c r="D322" s="6">
        <f t="shared" si="23"/>
        <v>2381.4955927749061</v>
      </c>
    </row>
    <row r="323" spans="2:4" x14ac:dyDescent="0.2">
      <c r="B323" s="3">
        <v>300</v>
      </c>
      <c r="C323" s="6">
        <f t="shared" si="22"/>
        <v>5758.1892552833779</v>
      </c>
      <c r="D323" s="6">
        <f t="shared" si="23"/>
        <v>2349.286951819312</v>
      </c>
    </row>
    <row r="324" spans="2:4" x14ac:dyDescent="0.2">
      <c r="B324" s="3">
        <v>301</v>
      </c>
      <c r="C324" s="6">
        <f t="shared" si="22"/>
        <v>5790.579069844347</v>
      </c>
      <c r="D324" s="6">
        <f t="shared" si="23"/>
        <v>2316.8971372583433</v>
      </c>
    </row>
    <row r="325" spans="2:4" x14ac:dyDescent="0.2">
      <c r="B325" s="3">
        <v>302</v>
      </c>
      <c r="C325" s="6">
        <f t="shared" si="22"/>
        <v>5823.1510771122221</v>
      </c>
      <c r="D325" s="6">
        <f t="shared" si="23"/>
        <v>2284.3251299904687</v>
      </c>
    </row>
    <row r="326" spans="2:4" x14ac:dyDescent="0.2">
      <c r="B326" s="3">
        <v>303</v>
      </c>
      <c r="C326" s="6">
        <f t="shared" si="22"/>
        <v>5855.906301920978</v>
      </c>
      <c r="D326" s="6">
        <f t="shared" si="23"/>
        <v>2251.5699051817128</v>
      </c>
    </row>
    <row r="327" spans="2:4" x14ac:dyDescent="0.2">
      <c r="B327" s="3">
        <v>304</v>
      </c>
      <c r="C327" s="6">
        <f t="shared" si="22"/>
        <v>5888.8457748692836</v>
      </c>
      <c r="D327" s="6">
        <f t="shared" si="23"/>
        <v>2218.6304322334072</v>
      </c>
    </row>
    <row r="328" spans="2:4" x14ac:dyDescent="0.2">
      <c r="B328" s="3">
        <v>305</v>
      </c>
      <c r="C328" s="6">
        <f t="shared" si="22"/>
        <v>5921.9705323529233</v>
      </c>
      <c r="D328" s="6">
        <f t="shared" si="23"/>
        <v>2185.505674749767</v>
      </c>
    </row>
    <row r="329" spans="2:4" x14ac:dyDescent="0.2">
      <c r="B329" s="3">
        <v>306</v>
      </c>
      <c r="C329" s="6">
        <f t="shared" si="22"/>
        <v>5955.2816165974073</v>
      </c>
      <c r="D329" s="6">
        <f t="shared" si="23"/>
        <v>2152.1945905052821</v>
      </c>
    </row>
    <row r="330" spans="2:4" x14ac:dyDescent="0.2">
      <c r="B330" s="3">
        <v>307</v>
      </c>
      <c r="C330" s="6">
        <f t="shared" si="22"/>
        <v>5988.7800756907682</v>
      </c>
      <c r="D330" s="6">
        <f t="shared" si="23"/>
        <v>2118.6961314119217</v>
      </c>
    </row>
    <row r="331" spans="2:4" x14ac:dyDescent="0.2">
      <c r="B331" s="3">
        <v>308</v>
      </c>
      <c r="C331" s="6">
        <f t="shared" si="22"/>
        <v>6022.4669636165281</v>
      </c>
      <c r="D331" s="6">
        <f t="shared" si="23"/>
        <v>2085.0092434861608</v>
      </c>
    </row>
    <row r="332" spans="2:4" x14ac:dyDescent="0.2">
      <c r="B332" s="3">
        <v>309</v>
      </c>
      <c r="C332" s="6">
        <f t="shared" si="22"/>
        <v>6056.3433402868723</v>
      </c>
      <c r="D332" s="6">
        <f t="shared" si="23"/>
        <v>2051.1328668158176</v>
      </c>
    </row>
    <row r="333" spans="2:4" x14ac:dyDescent="0.2">
      <c r="B333" s="3">
        <v>310</v>
      </c>
      <c r="C333" s="6">
        <f t="shared" si="22"/>
        <v>6090.4102715759855</v>
      </c>
      <c r="D333" s="6">
        <f t="shared" si="23"/>
        <v>2017.0659355267044</v>
      </c>
    </row>
    <row r="334" spans="2:4" x14ac:dyDescent="0.2">
      <c r="B334" s="3">
        <v>311</v>
      </c>
      <c r="C334" s="6">
        <f t="shared" si="22"/>
        <v>6124.6688293536008</v>
      </c>
      <c r="D334" s="6">
        <f t="shared" si="23"/>
        <v>1982.8073777490897</v>
      </c>
    </row>
    <row r="335" spans="2:4" x14ac:dyDescent="0.2">
      <c r="B335" s="3">
        <v>312</v>
      </c>
      <c r="C335" s="6">
        <f t="shared" si="22"/>
        <v>6159.1200915187146</v>
      </c>
      <c r="D335" s="6">
        <f t="shared" si="23"/>
        <v>1948.3561155839755</v>
      </c>
    </row>
    <row r="336" spans="2:4" x14ac:dyDescent="0.2">
      <c r="B336" s="3">
        <v>313</v>
      </c>
      <c r="C336" s="6">
        <f t="shared" si="22"/>
        <v>6193.7651420335069</v>
      </c>
      <c r="D336" s="6">
        <f t="shared" si="23"/>
        <v>1913.7110650691827</v>
      </c>
    </row>
    <row r="337" spans="2:4" x14ac:dyDescent="0.2">
      <c r="B337" s="3">
        <v>314</v>
      </c>
      <c r="C337" s="6">
        <f t="shared" si="22"/>
        <v>6228.6050709574456</v>
      </c>
      <c r="D337" s="6">
        <f t="shared" si="23"/>
        <v>1878.871136145244</v>
      </c>
    </row>
    <row r="338" spans="2:4" x14ac:dyDescent="0.2">
      <c r="B338" s="3">
        <v>315</v>
      </c>
      <c r="C338" s="6">
        <f t="shared" si="22"/>
        <v>6263.640974481581</v>
      </c>
      <c r="D338" s="6">
        <f t="shared" si="23"/>
        <v>1843.8352326211086</v>
      </c>
    </row>
    <row r="339" spans="2:4" x14ac:dyDescent="0.2">
      <c r="B339" s="3">
        <v>316</v>
      </c>
      <c r="C339" s="6">
        <f t="shared" si="22"/>
        <v>6298.87395496304</v>
      </c>
      <c r="D339" s="6">
        <f t="shared" si="23"/>
        <v>1808.6022521396496</v>
      </c>
    </row>
    <row r="340" spans="2:4" x14ac:dyDescent="0.2">
      <c r="B340" s="3">
        <v>317</v>
      </c>
      <c r="C340" s="6">
        <f t="shared" si="22"/>
        <v>6334.3051209597079</v>
      </c>
      <c r="D340" s="6">
        <f t="shared" si="23"/>
        <v>1773.1710861429824</v>
      </c>
    </row>
    <row r="341" spans="2:4" x14ac:dyDescent="0.2">
      <c r="B341" s="3">
        <v>318</v>
      </c>
      <c r="C341" s="6">
        <f t="shared" si="22"/>
        <v>6369.9355872651058</v>
      </c>
      <c r="D341" s="6">
        <f t="shared" si="23"/>
        <v>1737.5406198375845</v>
      </c>
    </row>
    <row r="342" spans="2:4" x14ac:dyDescent="0.2">
      <c r="B342" s="3">
        <v>319</v>
      </c>
      <c r="C342" s="6">
        <f t="shared" si="22"/>
        <v>6405.7664749434725</v>
      </c>
      <c r="D342" s="6">
        <f t="shared" si="23"/>
        <v>1701.7097321592178</v>
      </c>
    </row>
    <row r="343" spans="2:4" x14ac:dyDescent="0.2">
      <c r="B343" s="3">
        <v>320</v>
      </c>
      <c r="C343" s="6">
        <f t="shared" si="22"/>
        <v>6441.7989113650283</v>
      </c>
      <c r="D343" s="6">
        <f t="shared" si="23"/>
        <v>1665.6772957376611</v>
      </c>
    </row>
    <row r="344" spans="2:4" x14ac:dyDescent="0.2">
      <c r="B344" s="3">
        <v>321</v>
      </c>
      <c r="C344" s="6">
        <f t="shared" si="22"/>
        <v>6478.0340302414579</v>
      </c>
      <c r="D344" s="6">
        <f t="shared" si="23"/>
        <v>1629.4421768612326</v>
      </c>
    </row>
    <row r="345" spans="2:4" x14ac:dyDescent="0.2">
      <c r="B345" s="3">
        <v>322</v>
      </c>
      <c r="C345" s="6">
        <f t="shared" ref="C345:C383" si="24">PPMT($C$5/12,B345,$C$6*12,(1-$C$4)*-$C$3)</f>
        <v>6514.4729716615657</v>
      </c>
      <c r="D345" s="6">
        <f t="shared" ref="D345:D383" si="25">IPMT($C$5/12,B345,$C$6*12,(1-$C$4)*-$C$3)</f>
        <v>1593.0032354411246</v>
      </c>
    </row>
    <row r="346" spans="2:4" x14ac:dyDescent="0.2">
      <c r="B346" s="3">
        <v>323</v>
      </c>
      <c r="C346" s="6">
        <f t="shared" si="24"/>
        <v>6551.1168821271622</v>
      </c>
      <c r="D346" s="6">
        <f t="shared" si="25"/>
        <v>1556.3593249755286</v>
      </c>
    </row>
    <row r="347" spans="2:4" x14ac:dyDescent="0.2">
      <c r="B347" s="3">
        <v>324</v>
      </c>
      <c r="C347" s="6">
        <f t="shared" si="24"/>
        <v>6587.9669145891276</v>
      </c>
      <c r="D347" s="6">
        <f t="shared" si="25"/>
        <v>1519.509292513563</v>
      </c>
    </row>
    <row r="348" spans="2:4" x14ac:dyDescent="0.2">
      <c r="B348" s="3">
        <v>325</v>
      </c>
      <c r="C348" s="6">
        <f t="shared" si="24"/>
        <v>6625.0242284836913</v>
      </c>
      <c r="D348" s="6">
        <f t="shared" si="25"/>
        <v>1482.451978618999</v>
      </c>
    </row>
    <row r="349" spans="2:4" x14ac:dyDescent="0.2">
      <c r="B349" s="3">
        <v>326</v>
      </c>
      <c r="C349" s="6">
        <f t="shared" si="24"/>
        <v>6662.2899897689131</v>
      </c>
      <c r="D349" s="6">
        <f t="shared" si="25"/>
        <v>1445.1862173337784</v>
      </c>
    </row>
    <row r="350" spans="2:4" x14ac:dyDescent="0.2">
      <c r="B350" s="3">
        <v>327</v>
      </c>
      <c r="C350" s="6">
        <f t="shared" si="24"/>
        <v>6699.7653709613624</v>
      </c>
      <c r="D350" s="6">
        <f t="shared" si="25"/>
        <v>1407.7108361413284</v>
      </c>
    </row>
    <row r="351" spans="2:4" x14ac:dyDescent="0.2">
      <c r="B351" s="3">
        <v>328</v>
      </c>
      <c r="C351" s="6">
        <f t="shared" si="24"/>
        <v>6737.4515511730197</v>
      </c>
      <c r="D351" s="6">
        <f t="shared" si="25"/>
        <v>1370.0246559296706</v>
      </c>
    </row>
    <row r="352" spans="2:4" x14ac:dyDescent="0.2">
      <c r="B352" s="3">
        <v>329</v>
      </c>
      <c r="C352" s="6">
        <f t="shared" si="24"/>
        <v>6775.3497161483683</v>
      </c>
      <c r="D352" s="6">
        <f t="shared" si="25"/>
        <v>1332.1264909543222</v>
      </c>
    </row>
    <row r="353" spans="2:4" x14ac:dyDescent="0.2">
      <c r="B353" s="3">
        <v>330</v>
      </c>
      <c r="C353" s="6">
        <f t="shared" si="24"/>
        <v>6813.4610583017029</v>
      </c>
      <c r="D353" s="6">
        <f t="shared" si="25"/>
        <v>1294.0151488009876</v>
      </c>
    </row>
    <row r="354" spans="2:4" x14ac:dyDescent="0.2">
      <c r="B354" s="3">
        <v>331</v>
      </c>
      <c r="C354" s="6">
        <f t="shared" si="24"/>
        <v>6851.7867767546495</v>
      </c>
      <c r="D354" s="6">
        <f t="shared" si="25"/>
        <v>1255.6894303480403</v>
      </c>
    </row>
    <row r="355" spans="2:4" x14ac:dyDescent="0.2">
      <c r="B355" s="3">
        <v>332</v>
      </c>
      <c r="C355" s="6">
        <f t="shared" si="24"/>
        <v>6890.3280773738934</v>
      </c>
      <c r="D355" s="6">
        <f t="shared" si="25"/>
        <v>1217.1481297287955</v>
      </c>
    </row>
    <row r="356" spans="2:4" x14ac:dyDescent="0.2">
      <c r="B356" s="3">
        <v>333</v>
      </c>
      <c r="C356" s="6">
        <f t="shared" si="24"/>
        <v>6929.0861728091222</v>
      </c>
      <c r="D356" s="6">
        <f t="shared" si="25"/>
        <v>1178.3900342935676</v>
      </c>
    </row>
    <row r="357" spans="2:4" x14ac:dyDescent="0.2">
      <c r="B357" s="3">
        <v>334</v>
      </c>
      <c r="C357" s="6">
        <f t="shared" si="24"/>
        <v>6968.0622825311739</v>
      </c>
      <c r="D357" s="6">
        <f t="shared" si="25"/>
        <v>1139.4139245715162</v>
      </c>
    </row>
    <row r="358" spans="2:4" x14ac:dyDescent="0.2">
      <c r="B358" s="3">
        <v>335</v>
      </c>
      <c r="C358" s="6">
        <f t="shared" si="24"/>
        <v>7007.2576328704126</v>
      </c>
      <c r="D358" s="6">
        <f t="shared" si="25"/>
        <v>1100.2185742322783</v>
      </c>
    </row>
    <row r="359" spans="2:4" x14ac:dyDescent="0.2">
      <c r="B359" s="3">
        <v>336</v>
      </c>
      <c r="C359" s="6">
        <f t="shared" si="24"/>
        <v>7046.6734570553072</v>
      </c>
      <c r="D359" s="6">
        <f t="shared" si="25"/>
        <v>1060.8027500473822</v>
      </c>
    </row>
    <row r="360" spans="2:4" x14ac:dyDescent="0.2">
      <c r="B360" s="3">
        <v>337</v>
      </c>
      <c r="C360" s="6">
        <f t="shared" si="24"/>
        <v>7086.3109952512441</v>
      </c>
      <c r="D360" s="6">
        <f t="shared" si="25"/>
        <v>1021.1652118514461</v>
      </c>
    </row>
    <row r="361" spans="2:4" x14ac:dyDescent="0.2">
      <c r="B361" s="3">
        <v>338</v>
      </c>
      <c r="C361" s="6">
        <f t="shared" si="24"/>
        <v>7126.1714945995318</v>
      </c>
      <c r="D361" s="6">
        <f t="shared" si="25"/>
        <v>981.30471250315793</v>
      </c>
    </row>
    <row r="362" spans="2:4" x14ac:dyDescent="0.2">
      <c r="B362" s="3">
        <v>339</v>
      </c>
      <c r="C362" s="6">
        <f t="shared" si="24"/>
        <v>7166.256209256655</v>
      </c>
      <c r="D362" s="6">
        <f t="shared" si="25"/>
        <v>941.21999784603565</v>
      </c>
    </row>
    <row r="363" spans="2:4" x14ac:dyDescent="0.2">
      <c r="B363" s="3">
        <v>340</v>
      </c>
      <c r="C363" s="6">
        <f t="shared" si="24"/>
        <v>7206.5664004337241</v>
      </c>
      <c r="D363" s="6">
        <f t="shared" si="25"/>
        <v>900.90980666896701</v>
      </c>
    </row>
    <row r="364" spans="2:4" x14ac:dyDescent="0.2">
      <c r="B364" s="3">
        <v>341</v>
      </c>
      <c r="C364" s="6">
        <f t="shared" si="24"/>
        <v>7247.1033364361638</v>
      </c>
      <c r="D364" s="6">
        <f t="shared" si="25"/>
        <v>860.37287066652721</v>
      </c>
    </row>
    <row r="365" spans="2:4" x14ac:dyDescent="0.2">
      <c r="B365" s="3">
        <v>342</v>
      </c>
      <c r="C365" s="6">
        <f t="shared" si="24"/>
        <v>7287.8682927036161</v>
      </c>
      <c r="D365" s="6">
        <f t="shared" si="25"/>
        <v>819.60791439907382</v>
      </c>
    </row>
    <row r="366" spans="2:4" x14ac:dyDescent="0.2">
      <c r="B366" s="3">
        <v>343</v>
      </c>
      <c r="C366" s="6">
        <f t="shared" si="24"/>
        <v>7328.8625518500749</v>
      </c>
      <c r="D366" s="6">
        <f t="shared" si="25"/>
        <v>778.61365525261579</v>
      </c>
    </row>
    <row r="367" spans="2:4" x14ac:dyDescent="0.2">
      <c r="B367" s="3">
        <v>344</v>
      </c>
      <c r="C367" s="6">
        <f t="shared" si="24"/>
        <v>7370.0874037042313</v>
      </c>
      <c r="D367" s="6">
        <f t="shared" si="25"/>
        <v>737.38880339845934</v>
      </c>
    </row>
    <row r="368" spans="2:4" x14ac:dyDescent="0.2">
      <c r="B368" s="3">
        <v>345</v>
      </c>
      <c r="C368" s="6">
        <f t="shared" si="24"/>
        <v>7411.5441453500671</v>
      </c>
      <c r="D368" s="6">
        <f t="shared" si="25"/>
        <v>695.93206175262299</v>
      </c>
    </row>
    <row r="369" spans="2:4" x14ac:dyDescent="0.2">
      <c r="B369" s="3">
        <v>346</v>
      </c>
      <c r="C369" s="6">
        <f t="shared" si="24"/>
        <v>7453.2340811676613</v>
      </c>
      <c r="D369" s="6">
        <f t="shared" si="25"/>
        <v>654.24212593502887</v>
      </c>
    </row>
    <row r="370" spans="2:4" x14ac:dyDescent="0.2">
      <c r="B370" s="3">
        <v>347</v>
      </c>
      <c r="C370" s="6">
        <f t="shared" si="24"/>
        <v>7495.1585228742297</v>
      </c>
      <c r="D370" s="6">
        <f t="shared" si="25"/>
        <v>612.31768422846062</v>
      </c>
    </row>
    <row r="371" spans="2:4" x14ac:dyDescent="0.2">
      <c r="B371" s="3">
        <v>348</v>
      </c>
      <c r="C371" s="6">
        <f t="shared" si="24"/>
        <v>7537.3187895653973</v>
      </c>
      <c r="D371" s="6">
        <f t="shared" si="25"/>
        <v>570.1574175372931</v>
      </c>
    </row>
    <row r="372" spans="2:4" x14ac:dyDescent="0.2">
      <c r="B372" s="3">
        <v>349</v>
      </c>
      <c r="C372" s="6">
        <f t="shared" si="24"/>
        <v>7579.7162077567027</v>
      </c>
      <c r="D372" s="6">
        <f t="shared" si="25"/>
        <v>527.75999934598781</v>
      </c>
    </row>
    <row r="373" spans="2:4" x14ac:dyDescent="0.2">
      <c r="B373" s="3">
        <v>350</v>
      </c>
      <c r="C373" s="6">
        <f t="shared" si="24"/>
        <v>7622.3521114253335</v>
      </c>
      <c r="D373" s="6">
        <f t="shared" si="25"/>
        <v>485.12409567735637</v>
      </c>
    </row>
    <row r="374" spans="2:4" x14ac:dyDescent="0.2">
      <c r="B374" s="3">
        <v>351</v>
      </c>
      <c r="C374" s="6">
        <f t="shared" si="24"/>
        <v>7665.2278420521006</v>
      </c>
      <c r="D374" s="6">
        <f t="shared" si="25"/>
        <v>442.2483650505888</v>
      </c>
    </row>
    <row r="375" spans="2:4" x14ac:dyDescent="0.2">
      <c r="B375" s="3">
        <v>352</v>
      </c>
      <c r="C375" s="6">
        <f t="shared" si="24"/>
        <v>7708.3447486636451</v>
      </c>
      <c r="D375" s="6">
        <f t="shared" si="25"/>
        <v>399.13145843904573</v>
      </c>
    </row>
    <row r="376" spans="2:4" x14ac:dyDescent="0.2">
      <c r="B376" s="3">
        <v>353</v>
      </c>
      <c r="C376" s="6">
        <f t="shared" si="24"/>
        <v>7751.7041878748778</v>
      </c>
      <c r="D376" s="6">
        <f t="shared" si="25"/>
        <v>355.77201922781285</v>
      </c>
    </row>
    <row r="377" spans="2:4" x14ac:dyDescent="0.2">
      <c r="B377" s="3">
        <v>354</v>
      </c>
      <c r="C377" s="6">
        <f t="shared" si="24"/>
        <v>7795.3075239316731</v>
      </c>
      <c r="D377" s="6">
        <f t="shared" si="25"/>
        <v>312.1686831710166</v>
      </c>
    </row>
    <row r="378" spans="2:4" x14ac:dyDescent="0.2">
      <c r="B378" s="3">
        <v>355</v>
      </c>
      <c r="C378" s="6">
        <f t="shared" si="24"/>
        <v>7839.1561287537897</v>
      </c>
      <c r="D378" s="6">
        <f t="shared" si="25"/>
        <v>268.32007834890095</v>
      </c>
    </row>
    <row r="379" spans="2:4" x14ac:dyDescent="0.2">
      <c r="B379" s="3">
        <v>356</v>
      </c>
      <c r="C379" s="6">
        <f t="shared" si="24"/>
        <v>7883.2513819780297</v>
      </c>
      <c r="D379" s="6">
        <f t="shared" si="25"/>
        <v>224.22482512466087</v>
      </c>
    </row>
    <row r="380" spans="2:4" x14ac:dyDescent="0.2">
      <c r="B380" s="3">
        <v>357</v>
      </c>
      <c r="C380" s="6">
        <f t="shared" si="24"/>
        <v>7927.594671001656</v>
      </c>
      <c r="D380" s="6">
        <f t="shared" si="25"/>
        <v>179.88153610103444</v>
      </c>
    </row>
    <row r="381" spans="2:4" x14ac:dyDescent="0.2">
      <c r="B381" s="3">
        <v>358</v>
      </c>
      <c r="C381" s="6">
        <f t="shared" si="24"/>
        <v>7972.187391026041</v>
      </c>
      <c r="D381" s="6">
        <f t="shared" si="25"/>
        <v>135.28881607665014</v>
      </c>
    </row>
    <row r="382" spans="2:4" x14ac:dyDescent="0.2">
      <c r="B382" s="3">
        <v>359</v>
      </c>
      <c r="C382" s="6">
        <f t="shared" si="24"/>
        <v>8017.0309451005614</v>
      </c>
      <c r="D382" s="6">
        <f t="shared" si="25"/>
        <v>90.445262002128629</v>
      </c>
    </row>
    <row r="383" spans="2:4" x14ac:dyDescent="0.2">
      <c r="B383" s="3">
        <v>360</v>
      </c>
      <c r="C383" s="6">
        <f t="shared" si="24"/>
        <v>8062.1267441667524</v>
      </c>
      <c r="D383" s="6">
        <f t="shared" si="25"/>
        <v>45.349462935937986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Zebang Li</dc:creator>
  <cp:lastModifiedBy>Zebang Li</cp:lastModifiedBy>
  <dcterms:created xsi:type="dcterms:W3CDTF">2025-06-26T05:16:42Z</dcterms:created>
  <dcterms:modified xsi:type="dcterms:W3CDTF">2025-06-27T23:46:34Z</dcterms:modified>
</cp:coreProperties>
</file>